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юджет 2019\рішення 2019\№1 мережа 2019\"/>
    </mc:Choice>
  </mc:AlternateContent>
  <xr:revisionPtr revIDLastSave="0" documentId="13_ncr:1_{E65A85C9-73E7-429C-9A78-0D2DF4FA4F76}" xr6:coauthVersionLast="37" xr6:coauthVersionMax="37" xr10:uidLastSave="{00000000-0000-0000-0000-000000000000}"/>
  <bookViews>
    <workbookView xWindow="0" yWindow="120" windowWidth="28755" windowHeight="15150" xr2:uid="{00000000-000D-0000-FFFF-FFFF00000000}"/>
  </bookViews>
  <sheets>
    <sheet name="дод 1" sheetId="4" r:id="rId1"/>
    <sheet name="дод 2" sheetId="3" r:id="rId2"/>
    <sheet name="дод 3" sheetId="5" r:id="rId3"/>
  </sheets>
  <definedNames>
    <definedName name="_xlnm.Print_Titles" localSheetId="0">'дод 1'!$9:$9</definedName>
    <definedName name="_xlnm.Print_Area" localSheetId="0">'дод 1'!$A$1:$C$191</definedName>
    <definedName name="_xlnm.Print_Area" localSheetId="1">'дод 2'!$A$1:$N$34</definedName>
    <definedName name="_xlnm.Print_Area" localSheetId="2">'дод 3'!$A$1:$D$22</definedName>
  </definedNames>
  <calcPr calcId="179021"/>
</workbook>
</file>

<file path=xl/calcChain.xml><?xml version="1.0" encoding="utf-8"?>
<calcChain xmlns="http://schemas.openxmlformats.org/spreadsheetml/2006/main">
  <c r="C10" i="5" l="1"/>
  <c r="B10" i="5"/>
  <c r="B15" i="5"/>
  <c r="B11" i="5"/>
  <c r="C154" i="4" l="1"/>
  <c r="N20" i="3"/>
  <c r="N15" i="3"/>
  <c r="N16" i="3"/>
  <c r="N17" i="3"/>
  <c r="N18" i="3"/>
  <c r="N19" i="3"/>
  <c r="N13" i="3"/>
  <c r="N14" i="3"/>
  <c r="J20" i="3"/>
  <c r="J19" i="3"/>
  <c r="J18" i="3"/>
  <c r="J17" i="3"/>
  <c r="J16" i="3"/>
  <c r="J15" i="3"/>
  <c r="J14" i="3"/>
  <c r="F18" i="3"/>
  <c r="F19" i="3"/>
  <c r="F15" i="3"/>
  <c r="F14" i="3"/>
  <c r="D13" i="3"/>
  <c r="E13" i="3"/>
  <c r="H13" i="3"/>
  <c r="I13" i="3"/>
  <c r="F20" i="3"/>
  <c r="F17" i="3"/>
  <c r="F16" i="3"/>
  <c r="G20" i="3"/>
  <c r="C20" i="3"/>
  <c r="C99" i="4"/>
  <c r="C12" i="4"/>
  <c r="C182" i="4"/>
  <c r="L21" i="3"/>
  <c r="M21" i="3"/>
  <c r="C179" i="4"/>
  <c r="C176" i="4"/>
  <c r="C171" i="4"/>
  <c r="C165" i="4"/>
  <c r="C160" i="4"/>
  <c r="C155" i="4"/>
  <c r="C150" i="4"/>
  <c r="J13" i="3" l="1"/>
  <c r="F13" i="3"/>
  <c r="B20" i="3"/>
  <c r="C174" i="4"/>
  <c r="C144" i="4"/>
  <c r="C141" i="4"/>
  <c r="C136" i="4"/>
  <c r="C131" i="4"/>
  <c r="C122" i="4" l="1"/>
  <c r="C114" i="4" l="1"/>
  <c r="C108" i="4" l="1"/>
  <c r="C57" i="4"/>
  <c r="C64" i="4"/>
  <c r="C71" i="4"/>
  <c r="C78" i="4"/>
  <c r="C85" i="4"/>
  <c r="C92" i="4"/>
  <c r="C25" i="4"/>
  <c r="C31" i="4"/>
  <c r="C37" i="4"/>
  <c r="C43" i="4"/>
  <c r="C49" i="4"/>
  <c r="C19" i="4"/>
  <c r="C169" i="4"/>
  <c r="C148" i="4"/>
  <c r="C129" i="4"/>
  <c r="C120" i="4"/>
  <c r="C106" i="4"/>
  <c r="C10" i="4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2" i="3"/>
  <c r="N22" i="3" s="1"/>
  <c r="G19" i="3"/>
  <c r="G18" i="3"/>
  <c r="G17" i="3"/>
  <c r="G16" i="3"/>
  <c r="G15" i="3"/>
  <c r="G14" i="3"/>
  <c r="C15" i="3"/>
  <c r="C16" i="3"/>
  <c r="C17" i="3"/>
  <c r="C18" i="3"/>
  <c r="C19" i="3"/>
  <c r="C14" i="3"/>
  <c r="G13" i="3" l="1"/>
  <c r="C13" i="3"/>
  <c r="C55" i="4"/>
  <c r="C17" i="4"/>
  <c r="B19" i="3"/>
  <c r="B18" i="3"/>
  <c r="B16" i="3"/>
  <c r="B17" i="3"/>
  <c r="B14" i="3"/>
  <c r="B15" i="3"/>
  <c r="K21" i="3"/>
  <c r="N21" i="3" s="1"/>
  <c r="B13" i="3" l="1"/>
  <c r="C186" i="4"/>
</calcChain>
</file>

<file path=xl/sharedStrings.xml><?xml version="1.0" encoding="utf-8"?>
<sst xmlns="http://schemas.openxmlformats.org/spreadsheetml/2006/main" count="384" uniqueCount="158">
  <si>
    <t>Діти - всього</t>
  </si>
  <si>
    <t>у т.ч.</t>
  </si>
  <si>
    <t>з них</t>
  </si>
  <si>
    <t>харчуються безкоштовно</t>
  </si>
  <si>
    <t>харчуються з 50% знижкою</t>
  </si>
  <si>
    <t>харчуються за повну плату</t>
  </si>
  <si>
    <t>Учні - всього</t>
  </si>
  <si>
    <t>1-4 класи</t>
  </si>
  <si>
    <t>ДНЗ Журавка</t>
  </si>
  <si>
    <t>ДНЗ Попелюшка</t>
  </si>
  <si>
    <t>ДНЗ Росинка</t>
  </si>
  <si>
    <t>ДНЗ Дзвіночок (В.Костромка)</t>
  </si>
  <si>
    <t>ДНЗ Дзвіночок (Мар'янське)</t>
  </si>
  <si>
    <t>ДНЗ Малятко (Мар'янське)</t>
  </si>
  <si>
    <t>ДНЗ - всього</t>
  </si>
  <si>
    <t>ЗНЗ - всього</t>
  </si>
  <si>
    <t>Зеленодольська ЗОШ І-ІІІ ступенів №1</t>
  </si>
  <si>
    <t>Зеленодольська ЗОШ І-ІІІ ступенів №2</t>
  </si>
  <si>
    <t>АРЛІ</t>
  </si>
  <si>
    <t>Мар'янська ЗОШ І-ІІІ ступенів №1</t>
  </si>
  <si>
    <t>Мар'янська ЗОШ І-ІІІ ступенів №2</t>
  </si>
  <si>
    <t>Мар'янська ЗОШ І ступеня</t>
  </si>
  <si>
    <t>х</t>
  </si>
  <si>
    <t>Додаток 1</t>
  </si>
  <si>
    <t>до рішення міської ради</t>
  </si>
  <si>
    <t>Назва установи</t>
  </si>
  <si>
    <t>Штатна чисельність, од.</t>
  </si>
  <si>
    <t>№ з/п</t>
  </si>
  <si>
    <t>у тому числі</t>
  </si>
  <si>
    <t>"Попелюшка" (м.Зеленодольськ)</t>
  </si>
  <si>
    <t>"Росинка" (м.Зеленодольськ)</t>
  </si>
  <si>
    <t>"Дзвіночок" (с.Велика Костромка)</t>
  </si>
  <si>
    <t>"Дзвіночок" (с.Мар'янське)</t>
  </si>
  <si>
    <t>"Малятко" (с.Мар'янське)</t>
  </si>
  <si>
    <t>2.1</t>
  </si>
  <si>
    <t>2.2</t>
  </si>
  <si>
    <t>2.3</t>
  </si>
  <si>
    <t>2.4</t>
  </si>
  <si>
    <t>2.5</t>
  </si>
  <si>
    <t>2.6</t>
  </si>
  <si>
    <t>Загальноосвітні шавчальні заклади - всього</t>
  </si>
  <si>
    <t>Дошкільні навчальні заклади - всього</t>
  </si>
  <si>
    <t>Виконавчий комітет міської ради - всього</t>
  </si>
  <si>
    <t>Зеленодольська загальноосвітня школа І-ІІІ ступенів №1</t>
  </si>
  <si>
    <t>Зеленодольська загальноосвітня школа І-ІІІ ступенів №2</t>
  </si>
  <si>
    <t>Мар'янська загальноосвітня школа І-ІІІ ступенів №1</t>
  </si>
  <si>
    <t>Мар'янська загальноосвітня школа І-ІІІ ступенів №2</t>
  </si>
  <si>
    <t>Мар'янська загальноосвітня школа І ступеня</t>
  </si>
  <si>
    <t>3</t>
  </si>
  <si>
    <t>3.1</t>
  </si>
  <si>
    <t>3.2</t>
  </si>
  <si>
    <t>3.3</t>
  </si>
  <si>
    <t>3.4</t>
  </si>
  <si>
    <t>3.5</t>
  </si>
  <si>
    <t>3.6</t>
  </si>
  <si>
    <t>3.7</t>
  </si>
  <si>
    <t>Апостолівський районний ліцей-інтернат</t>
  </si>
  <si>
    <t>4</t>
  </si>
  <si>
    <t>Позашкільні навчальні заклади - всього</t>
  </si>
  <si>
    <t>4.1</t>
  </si>
  <si>
    <t>4.2</t>
  </si>
  <si>
    <t>Зеленодольський центр позашкільної роботи</t>
  </si>
  <si>
    <t>1</t>
  </si>
  <si>
    <t>Органи управління - всього</t>
  </si>
  <si>
    <t>1.1</t>
  </si>
  <si>
    <t>Заклади охорони здоров'я - всього</t>
  </si>
  <si>
    <t>Зеленодольський центр первинної медико-санітарної допомоги</t>
  </si>
  <si>
    <t>5</t>
  </si>
  <si>
    <t>5.1</t>
  </si>
  <si>
    <t>6</t>
  </si>
  <si>
    <t>Бібліотеки - всього</t>
  </si>
  <si>
    <t>Бібліотека для дорослих (м.Зеленодольськ)</t>
  </si>
  <si>
    <t>Бібліотека для дітей (м.Зеленодольськ)</t>
  </si>
  <si>
    <t>Бібліотека (с.Велика Костромка)</t>
  </si>
  <si>
    <t>Бібліотека (с.Мар'янське)</t>
  </si>
  <si>
    <t>7</t>
  </si>
  <si>
    <t>Клубні заклади - всього</t>
  </si>
  <si>
    <t>Палац культури "Ювілейний" (м.Зеленодольськ)</t>
  </si>
  <si>
    <t>Будинок культури (с.Велика Костромка)</t>
  </si>
  <si>
    <t>Будинок культури (с.Мар'янське)</t>
  </si>
  <si>
    <t>Клуб (с.Мар'янське)</t>
  </si>
  <si>
    <t>8</t>
  </si>
  <si>
    <t>Заклади з організації рятування на водах - всього</t>
  </si>
  <si>
    <t>Рятувальний пост (м.Зеленодольськ)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</si>
  <si>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</si>
  <si>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</si>
  <si>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</si>
  <si>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</si>
  <si>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</si>
  <si>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</si>
  <si>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</si>
  <si>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</si>
  <si>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</si>
  <si>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9</t>
  </si>
  <si>
    <t>Централізовані бухгалтерії - всього</t>
  </si>
  <si>
    <t>бухгалтерія установ освіти</t>
  </si>
  <si>
    <t>бухгалтерія установ культури</t>
  </si>
  <si>
    <t xml:space="preserve">Р А З О М </t>
  </si>
  <si>
    <t>Зеленодольська школа мистецтв</t>
  </si>
  <si>
    <t>з них:</t>
  </si>
  <si>
    <t>спеціалісти</t>
  </si>
  <si>
    <t>робітники</t>
  </si>
  <si>
    <t>завідувач</t>
  </si>
  <si>
    <t>вихователі і музкерівники</t>
  </si>
  <si>
    <t>робітники, зайняті обслуговуванням органів місцевого самоврядування</t>
  </si>
  <si>
    <t>службовці</t>
  </si>
  <si>
    <t>керівнці працівники і спеціалісти</t>
  </si>
  <si>
    <t>педагогічні ставки</t>
  </si>
  <si>
    <t>керiвні працiвники</t>
  </si>
  <si>
    <t>у тому числі:</t>
  </si>
  <si>
    <t>педагогiчний персонал</t>
  </si>
  <si>
    <t>спецiалiсти</t>
  </si>
  <si>
    <t>обслуговуючий та технiчний персонал</t>
  </si>
  <si>
    <t>лікарі</t>
  </si>
  <si>
    <t>середній медперсонал</t>
  </si>
  <si>
    <t>молодший медперсонал</t>
  </si>
  <si>
    <t>спеціалісти (немедики)</t>
  </si>
  <si>
    <t>інший обслуговуючий персонал</t>
  </si>
  <si>
    <t>керівні працівники</t>
  </si>
  <si>
    <t>обслуговуючий та технічний персонал</t>
  </si>
  <si>
    <t xml:space="preserve"> </t>
  </si>
  <si>
    <t>обслуговуючий та технічний персонал, робітники</t>
  </si>
  <si>
    <t>Додаток 2</t>
  </si>
  <si>
    <t>КОНТИНГЕНТИ</t>
  </si>
  <si>
    <t>ШТАТНА ЧИСЕЛЬНІСТЬ</t>
  </si>
  <si>
    <t>дітей, що забезпечуються харчуванням</t>
  </si>
  <si>
    <t>Секратар міської ради</t>
  </si>
  <si>
    <t>О.М.Ярошенко</t>
  </si>
  <si>
    <t>віком 1-3 роки (ясельні групи)</t>
  </si>
  <si>
    <t>віком 3-6 років (дошкільні  групи)</t>
  </si>
  <si>
    <t>Секретар міської ради</t>
  </si>
  <si>
    <t>Діто-днів на рік - всього</t>
  </si>
  <si>
    <t>10</t>
  </si>
  <si>
    <t>Методична служба відділу соціального захисту, освіти, культури , охорони здоров'я, спорту та роботи з молоддю вкионавчого комітету міської ради</t>
  </si>
  <si>
    <t>методисти</t>
  </si>
  <si>
    <t>логопед</t>
  </si>
  <si>
    <t>в закладах дошкільної та загальної середньої освіти</t>
  </si>
  <si>
    <t>на 2019 рік</t>
  </si>
  <si>
    <t>Назва закладів дошкільної та загальної середньої освіти</t>
  </si>
  <si>
    <t>Великокостромський НВК</t>
  </si>
  <si>
    <t>Дошкільний підроздлів Великокостромського НВК</t>
  </si>
  <si>
    <t>від 19 грудня 2018 року №</t>
  </si>
  <si>
    <t>"Журавка" (м.Зеленодольськ)</t>
  </si>
  <si>
    <t>працівників установ, що фінансуються з бюджету об'єднаної територіальної громади,</t>
  </si>
  <si>
    <t>Додаток 3</t>
  </si>
  <si>
    <t>учнів школи мистецтв</t>
  </si>
  <si>
    <t>Класи</t>
  </si>
  <si>
    <t>у тому числі звільнених від плати за навчання</t>
  </si>
  <si>
    <t>ВСЬОГО</t>
  </si>
  <si>
    <t>фортепіано</t>
  </si>
  <si>
    <t>Учнів - всього</t>
  </si>
  <si>
    <t>баян</t>
  </si>
  <si>
    <t>оркестрові інструменти, гітара</t>
  </si>
  <si>
    <t>вокал</t>
  </si>
  <si>
    <t>сольний спів</t>
  </si>
  <si>
    <t>підготовче відділення</t>
  </si>
  <si>
    <t>образотворче відділення</t>
  </si>
  <si>
    <t>хореографія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</si>
</sst>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wrapText="1" indent="4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3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1"/>
  <sheetViews>
    <sheetView tabSelected="1" view="pageBreakPreview" zoomScale="85" zoomScaleNormal="100" zoomScaleSheetLayoutView="85" workbookViewId="0">
      <selection activeCell="F83" sqref="F83"/>
    </sheetView>
  </sheetViews>
  <sheetFormatPr defaultRowHeight="15.75" x14ac:dyDescent="0.25"/>
  <cols>
    <col min="1" max="1" width="9.140625" style="1"/>
    <col min="2" max="2" width="67.85546875" style="3" customWidth="1"/>
    <col min="3" max="3" width="13.85546875" style="26" customWidth="1"/>
    <col min="4" max="16384" width="9.140625" style="2"/>
  </cols>
  <sheetData>
    <row r="1" spans="1:3" s="8" customFormat="1" ht="18.75" x14ac:dyDescent="0.3">
      <c r="A1" s="7"/>
      <c r="B1" s="42" t="s">
        <v>23</v>
      </c>
      <c r="C1" s="37"/>
    </row>
    <row r="2" spans="1:3" s="8" customFormat="1" ht="18.75" x14ac:dyDescent="0.3">
      <c r="A2" s="7"/>
      <c r="B2" s="42" t="s">
        <v>24</v>
      </c>
      <c r="C2" s="37"/>
    </row>
    <row r="3" spans="1:3" s="8" customFormat="1" ht="18.75" x14ac:dyDescent="0.3">
      <c r="A3" s="7"/>
      <c r="B3" s="42" t="s">
        <v>141</v>
      </c>
      <c r="C3" s="37"/>
    </row>
    <row r="4" spans="1:3" s="8" customFormat="1" ht="18.75" x14ac:dyDescent="0.3">
      <c r="A4" s="7"/>
      <c r="B4" s="9"/>
      <c r="C4" s="37"/>
    </row>
    <row r="5" spans="1:3" s="8" customFormat="1" ht="18.75" x14ac:dyDescent="0.3">
      <c r="A5" s="7"/>
      <c r="B5" s="11" t="s">
        <v>124</v>
      </c>
      <c r="C5" s="37"/>
    </row>
    <row r="6" spans="1:3" s="8" customFormat="1" ht="37.5" x14ac:dyDescent="0.3">
      <c r="A6" s="7"/>
      <c r="B6" s="10" t="s">
        <v>143</v>
      </c>
      <c r="C6" s="37"/>
    </row>
    <row r="7" spans="1:3" s="8" customFormat="1" ht="18.75" x14ac:dyDescent="0.3">
      <c r="A7" s="7"/>
      <c r="B7" s="36" t="s">
        <v>137</v>
      </c>
      <c r="C7" s="37"/>
    </row>
    <row r="9" spans="1:3" s="4" customFormat="1" ht="47.25" x14ac:dyDescent="0.2">
      <c r="A9" s="17" t="s">
        <v>27</v>
      </c>
      <c r="B9" s="25" t="s">
        <v>25</v>
      </c>
      <c r="C9" s="19" t="s">
        <v>26</v>
      </c>
    </row>
    <row r="10" spans="1:3" s="12" customFormat="1" x14ac:dyDescent="0.2">
      <c r="A10" s="14" t="s">
        <v>62</v>
      </c>
      <c r="B10" s="15" t="s">
        <v>63</v>
      </c>
      <c r="C10" s="16">
        <f>C12</f>
        <v>72</v>
      </c>
    </row>
    <row r="11" spans="1:3" s="4" customFormat="1" x14ac:dyDescent="0.2">
      <c r="A11" s="17"/>
      <c r="B11" s="18" t="s">
        <v>28</v>
      </c>
      <c r="C11" s="19"/>
    </row>
    <row r="12" spans="1:3" s="6" customFormat="1" x14ac:dyDescent="0.25">
      <c r="A12" s="22" t="s">
        <v>64</v>
      </c>
      <c r="B12" s="30" t="s">
        <v>42</v>
      </c>
      <c r="C12" s="28">
        <f>C14+C15+C16</f>
        <v>72</v>
      </c>
    </row>
    <row r="13" spans="1:3" x14ac:dyDescent="0.25">
      <c r="A13" s="20"/>
      <c r="B13" s="21" t="s">
        <v>99</v>
      </c>
      <c r="C13" s="27"/>
    </row>
    <row r="14" spans="1:3" x14ac:dyDescent="0.25">
      <c r="A14" s="20"/>
      <c r="B14" s="21" t="s">
        <v>106</v>
      </c>
      <c r="C14" s="27">
        <v>50</v>
      </c>
    </row>
    <row r="15" spans="1:3" x14ac:dyDescent="0.25">
      <c r="A15" s="20"/>
      <c r="B15" s="21" t="s">
        <v>105</v>
      </c>
      <c r="C15" s="27">
        <v>13</v>
      </c>
    </row>
    <row r="16" spans="1:3" ht="31.5" x14ac:dyDescent="0.25">
      <c r="A16" s="20"/>
      <c r="B16" s="18" t="s">
        <v>104</v>
      </c>
      <c r="C16" s="27">
        <v>9</v>
      </c>
    </row>
    <row r="17" spans="1:3" s="6" customFormat="1" x14ac:dyDescent="0.25">
      <c r="A17" s="22">
        <v>2</v>
      </c>
      <c r="B17" s="23" t="s">
        <v>41</v>
      </c>
      <c r="C17" s="28">
        <f>C19+C25+C31+C37+C43+C49</f>
        <v>153.37</v>
      </c>
    </row>
    <row r="18" spans="1:3" x14ac:dyDescent="0.25">
      <c r="A18" s="20"/>
      <c r="B18" s="21" t="s">
        <v>28</v>
      </c>
      <c r="C18" s="27"/>
    </row>
    <row r="19" spans="1:3" s="6" customFormat="1" x14ac:dyDescent="0.25">
      <c r="A19" s="22" t="s">
        <v>34</v>
      </c>
      <c r="B19" s="30" t="s">
        <v>142</v>
      </c>
      <c r="C19" s="28">
        <f>C21+C22+C23+C24</f>
        <v>36</v>
      </c>
    </row>
    <row r="20" spans="1:3" x14ac:dyDescent="0.25">
      <c r="A20" s="20"/>
      <c r="B20" s="29" t="s">
        <v>99</v>
      </c>
      <c r="C20" s="27"/>
    </row>
    <row r="21" spans="1:3" x14ac:dyDescent="0.25">
      <c r="A21" s="20"/>
      <c r="B21" s="29" t="s">
        <v>102</v>
      </c>
      <c r="C21" s="27">
        <v>1</v>
      </c>
    </row>
    <row r="22" spans="1:3" x14ac:dyDescent="0.25">
      <c r="A22" s="20"/>
      <c r="B22" s="29" t="s">
        <v>103</v>
      </c>
      <c r="C22" s="27">
        <v>15.75</v>
      </c>
    </row>
    <row r="23" spans="1:3" x14ac:dyDescent="0.25">
      <c r="A23" s="20"/>
      <c r="B23" s="29" t="s">
        <v>100</v>
      </c>
      <c r="C23" s="27">
        <v>2</v>
      </c>
    </row>
    <row r="24" spans="1:3" x14ac:dyDescent="0.25">
      <c r="A24" s="20"/>
      <c r="B24" s="29" t="s">
        <v>101</v>
      </c>
      <c r="C24" s="27">
        <v>17.25</v>
      </c>
    </row>
    <row r="25" spans="1:3" s="6" customFormat="1" x14ac:dyDescent="0.25">
      <c r="A25" s="22" t="s">
        <v>35</v>
      </c>
      <c r="B25" s="30" t="s">
        <v>29</v>
      </c>
      <c r="C25" s="28">
        <f>C27+C28+C29+C30</f>
        <v>35.25</v>
      </c>
    </row>
    <row r="26" spans="1:3" x14ac:dyDescent="0.25">
      <c r="A26" s="20"/>
      <c r="B26" s="29" t="s">
        <v>99</v>
      </c>
      <c r="C26" s="27"/>
    </row>
    <row r="27" spans="1:3" x14ac:dyDescent="0.25">
      <c r="A27" s="20"/>
      <c r="B27" s="29" t="s">
        <v>102</v>
      </c>
      <c r="C27" s="27">
        <v>1</v>
      </c>
    </row>
    <row r="28" spans="1:3" x14ac:dyDescent="0.25">
      <c r="A28" s="20"/>
      <c r="B28" s="29" t="s">
        <v>103</v>
      </c>
      <c r="C28" s="27">
        <v>15</v>
      </c>
    </row>
    <row r="29" spans="1:3" x14ac:dyDescent="0.25">
      <c r="A29" s="20"/>
      <c r="B29" s="29" t="s">
        <v>100</v>
      </c>
      <c r="C29" s="27">
        <v>2</v>
      </c>
    </row>
    <row r="30" spans="1:3" x14ac:dyDescent="0.25">
      <c r="A30" s="20"/>
      <c r="B30" s="29" t="s">
        <v>101</v>
      </c>
      <c r="C30" s="27">
        <v>17.25</v>
      </c>
    </row>
    <row r="31" spans="1:3" s="6" customFormat="1" x14ac:dyDescent="0.25">
      <c r="A31" s="22" t="s">
        <v>36</v>
      </c>
      <c r="B31" s="30" t="s">
        <v>30</v>
      </c>
      <c r="C31" s="28">
        <f>C33+C34+C35+C36</f>
        <v>35.25</v>
      </c>
    </row>
    <row r="32" spans="1:3" x14ac:dyDescent="0.25">
      <c r="A32" s="20"/>
      <c r="B32" s="29" t="s">
        <v>99</v>
      </c>
      <c r="C32" s="27"/>
    </row>
    <row r="33" spans="1:3" x14ac:dyDescent="0.25">
      <c r="A33" s="20"/>
      <c r="B33" s="29" t="s">
        <v>102</v>
      </c>
      <c r="C33" s="27">
        <v>1</v>
      </c>
    </row>
    <row r="34" spans="1:3" x14ac:dyDescent="0.25">
      <c r="A34" s="20"/>
      <c r="B34" s="29" t="s">
        <v>103</v>
      </c>
      <c r="C34" s="27">
        <v>15</v>
      </c>
    </row>
    <row r="35" spans="1:3" x14ac:dyDescent="0.25">
      <c r="A35" s="20"/>
      <c r="B35" s="29" t="s">
        <v>100</v>
      </c>
      <c r="C35" s="27">
        <v>2</v>
      </c>
    </row>
    <row r="36" spans="1:3" x14ac:dyDescent="0.25">
      <c r="A36" s="20"/>
      <c r="B36" s="29" t="s">
        <v>101</v>
      </c>
      <c r="C36" s="27">
        <v>17.25</v>
      </c>
    </row>
    <row r="37" spans="1:3" s="6" customFormat="1" x14ac:dyDescent="0.25">
      <c r="A37" s="22" t="s">
        <v>37</v>
      </c>
      <c r="B37" s="30" t="s">
        <v>31</v>
      </c>
      <c r="C37" s="28">
        <f>C39+C40+C41+C42</f>
        <v>13.620000000000001</v>
      </c>
    </row>
    <row r="38" spans="1:3" x14ac:dyDescent="0.25">
      <c r="A38" s="20"/>
      <c r="B38" s="29" t="s">
        <v>99</v>
      </c>
      <c r="C38" s="27"/>
    </row>
    <row r="39" spans="1:3" x14ac:dyDescent="0.25">
      <c r="A39" s="20"/>
      <c r="B39" s="29" t="s">
        <v>102</v>
      </c>
      <c r="C39" s="27">
        <v>1</v>
      </c>
    </row>
    <row r="40" spans="1:3" x14ac:dyDescent="0.25">
      <c r="A40" s="20"/>
      <c r="B40" s="29" t="s">
        <v>103</v>
      </c>
      <c r="C40" s="27">
        <v>4.62</v>
      </c>
    </row>
    <row r="41" spans="1:3" x14ac:dyDescent="0.25">
      <c r="A41" s="20"/>
      <c r="B41" s="29" t="s">
        <v>100</v>
      </c>
      <c r="C41" s="27">
        <v>1</v>
      </c>
    </row>
    <row r="42" spans="1:3" x14ac:dyDescent="0.25">
      <c r="A42" s="20"/>
      <c r="B42" s="29" t="s">
        <v>101</v>
      </c>
      <c r="C42" s="27">
        <v>7</v>
      </c>
    </row>
    <row r="43" spans="1:3" s="6" customFormat="1" x14ac:dyDescent="0.25">
      <c r="A43" s="22" t="s">
        <v>38</v>
      </c>
      <c r="B43" s="30" t="s">
        <v>32</v>
      </c>
      <c r="C43" s="28">
        <f>C45+C46+C47+C48</f>
        <v>14</v>
      </c>
    </row>
    <row r="44" spans="1:3" x14ac:dyDescent="0.25">
      <c r="A44" s="20"/>
      <c r="B44" s="29" t="s">
        <v>99</v>
      </c>
      <c r="C44" s="27"/>
    </row>
    <row r="45" spans="1:3" x14ac:dyDescent="0.25">
      <c r="A45" s="20"/>
      <c r="B45" s="29" t="s">
        <v>102</v>
      </c>
      <c r="C45" s="27">
        <v>1</v>
      </c>
    </row>
    <row r="46" spans="1:3" x14ac:dyDescent="0.25">
      <c r="A46" s="20"/>
      <c r="B46" s="29" t="s">
        <v>103</v>
      </c>
      <c r="C46" s="27">
        <v>4.5</v>
      </c>
    </row>
    <row r="47" spans="1:3" x14ac:dyDescent="0.25">
      <c r="A47" s="20"/>
      <c r="B47" s="29" t="s">
        <v>100</v>
      </c>
      <c r="C47" s="27">
        <v>1</v>
      </c>
    </row>
    <row r="48" spans="1:3" x14ac:dyDescent="0.25">
      <c r="A48" s="20"/>
      <c r="B48" s="29" t="s">
        <v>101</v>
      </c>
      <c r="C48" s="27">
        <v>7.5</v>
      </c>
    </row>
    <row r="49" spans="1:3" s="6" customFormat="1" x14ac:dyDescent="0.25">
      <c r="A49" s="22" t="s">
        <v>39</v>
      </c>
      <c r="B49" s="30" t="s">
        <v>33</v>
      </c>
      <c r="C49" s="28">
        <f>C51+C52+C53+C54</f>
        <v>19.25</v>
      </c>
    </row>
    <row r="50" spans="1:3" x14ac:dyDescent="0.25">
      <c r="A50" s="20"/>
      <c r="B50" s="29" t="s">
        <v>99</v>
      </c>
      <c r="C50" s="27"/>
    </row>
    <row r="51" spans="1:3" x14ac:dyDescent="0.25">
      <c r="A51" s="20"/>
      <c r="B51" s="29" t="s">
        <v>102</v>
      </c>
      <c r="C51" s="27">
        <v>1</v>
      </c>
    </row>
    <row r="52" spans="1:3" x14ac:dyDescent="0.25">
      <c r="A52" s="20"/>
      <c r="B52" s="29" t="s">
        <v>103</v>
      </c>
      <c r="C52" s="27">
        <v>6.5</v>
      </c>
    </row>
    <row r="53" spans="1:3" x14ac:dyDescent="0.25">
      <c r="A53" s="20"/>
      <c r="B53" s="29" t="s">
        <v>100</v>
      </c>
      <c r="C53" s="27">
        <v>1</v>
      </c>
    </row>
    <row r="54" spans="1:3" x14ac:dyDescent="0.25">
      <c r="A54" s="20"/>
      <c r="B54" s="29" t="s">
        <v>101</v>
      </c>
      <c r="C54" s="27">
        <v>10.75</v>
      </c>
    </row>
    <row r="55" spans="1:3" s="6" customFormat="1" x14ac:dyDescent="0.25">
      <c r="A55" s="22" t="s">
        <v>48</v>
      </c>
      <c r="B55" s="23" t="s">
        <v>40</v>
      </c>
      <c r="C55" s="28">
        <f>C57+C64+C99+C71+C78+C85+C92</f>
        <v>345.07000000000005</v>
      </c>
    </row>
    <row r="56" spans="1:3" x14ac:dyDescent="0.25">
      <c r="A56" s="20"/>
      <c r="B56" s="21" t="s">
        <v>28</v>
      </c>
      <c r="C56" s="27"/>
    </row>
    <row r="57" spans="1:3" s="6" customFormat="1" x14ac:dyDescent="0.25">
      <c r="A57" s="22" t="s">
        <v>49</v>
      </c>
      <c r="B57" s="30" t="s">
        <v>43</v>
      </c>
      <c r="C57" s="28">
        <f>SUM(C59:C63)</f>
        <v>78.31</v>
      </c>
    </row>
    <row r="58" spans="1:3" x14ac:dyDescent="0.25">
      <c r="A58" s="20"/>
      <c r="B58" s="29" t="s">
        <v>99</v>
      </c>
      <c r="C58" s="27"/>
    </row>
    <row r="59" spans="1:3" x14ac:dyDescent="0.25">
      <c r="A59" s="20"/>
      <c r="B59" s="29" t="s">
        <v>107</v>
      </c>
      <c r="C59" s="27">
        <v>46.06</v>
      </c>
    </row>
    <row r="60" spans="1:3" x14ac:dyDescent="0.25">
      <c r="A60" s="20"/>
      <c r="B60" s="29" t="s">
        <v>103</v>
      </c>
      <c r="C60" s="27">
        <v>3</v>
      </c>
    </row>
    <row r="61" spans="1:3" x14ac:dyDescent="0.25">
      <c r="A61" s="20"/>
      <c r="B61" s="29" t="s">
        <v>108</v>
      </c>
      <c r="C61" s="27">
        <v>6.5</v>
      </c>
    </row>
    <row r="62" spans="1:3" x14ac:dyDescent="0.25">
      <c r="A62" s="20"/>
      <c r="B62" s="29" t="s">
        <v>100</v>
      </c>
      <c r="C62" s="27">
        <v>4.25</v>
      </c>
    </row>
    <row r="63" spans="1:3" x14ac:dyDescent="0.25">
      <c r="A63" s="20"/>
      <c r="B63" s="29" t="s">
        <v>101</v>
      </c>
      <c r="C63" s="27">
        <v>18.5</v>
      </c>
    </row>
    <row r="64" spans="1:3" s="6" customFormat="1" x14ac:dyDescent="0.25">
      <c r="A64" s="22" t="s">
        <v>50</v>
      </c>
      <c r="B64" s="30" t="s">
        <v>44</v>
      </c>
      <c r="C64" s="28">
        <f>SUM(C66:C70)</f>
        <v>78.06</v>
      </c>
    </row>
    <row r="65" spans="1:3" x14ac:dyDescent="0.25">
      <c r="A65" s="20"/>
      <c r="B65" s="29" t="s">
        <v>99</v>
      </c>
      <c r="C65" s="27"/>
    </row>
    <row r="66" spans="1:3" x14ac:dyDescent="0.25">
      <c r="A66" s="20"/>
      <c r="B66" s="29" t="s">
        <v>107</v>
      </c>
      <c r="C66" s="27">
        <v>46.31</v>
      </c>
    </row>
    <row r="67" spans="1:3" x14ac:dyDescent="0.25">
      <c r="A67" s="20"/>
      <c r="B67" s="29" t="s">
        <v>103</v>
      </c>
      <c r="C67" s="27">
        <v>5</v>
      </c>
    </row>
    <row r="68" spans="1:3" x14ac:dyDescent="0.25">
      <c r="A68" s="20"/>
      <c r="B68" s="29" t="s">
        <v>108</v>
      </c>
      <c r="C68" s="27">
        <v>6.5</v>
      </c>
    </row>
    <row r="69" spans="1:3" x14ac:dyDescent="0.25">
      <c r="A69" s="20"/>
      <c r="B69" s="29" t="s">
        <v>100</v>
      </c>
      <c r="C69" s="27">
        <v>4.25</v>
      </c>
    </row>
    <row r="70" spans="1:3" x14ac:dyDescent="0.25">
      <c r="A70" s="20"/>
      <c r="B70" s="29" t="s">
        <v>101</v>
      </c>
      <c r="C70" s="27">
        <v>16</v>
      </c>
    </row>
    <row r="71" spans="1:3" s="6" customFormat="1" x14ac:dyDescent="0.25">
      <c r="A71" s="22" t="s">
        <v>51</v>
      </c>
      <c r="B71" s="30" t="s">
        <v>139</v>
      </c>
      <c r="C71" s="28">
        <f>SUM(C73:C77)</f>
        <v>43.31</v>
      </c>
    </row>
    <row r="72" spans="1:3" x14ac:dyDescent="0.25">
      <c r="A72" s="20"/>
      <c r="B72" s="29" t="s">
        <v>99</v>
      </c>
      <c r="C72" s="27"/>
    </row>
    <row r="73" spans="1:3" x14ac:dyDescent="0.25">
      <c r="A73" s="20"/>
      <c r="B73" s="29" t="s">
        <v>107</v>
      </c>
      <c r="C73" s="27">
        <v>18.5</v>
      </c>
    </row>
    <row r="74" spans="1:3" x14ac:dyDescent="0.25">
      <c r="A74" s="20"/>
      <c r="B74" s="29" t="s">
        <v>103</v>
      </c>
      <c r="C74" s="27">
        <v>4.3099999999999996</v>
      </c>
    </row>
    <row r="75" spans="1:3" x14ac:dyDescent="0.25">
      <c r="A75" s="20"/>
      <c r="B75" s="29" t="s">
        <v>108</v>
      </c>
      <c r="C75" s="27">
        <v>3.5</v>
      </c>
    </row>
    <row r="76" spans="1:3" x14ac:dyDescent="0.25">
      <c r="A76" s="20"/>
      <c r="B76" s="29" t="s">
        <v>100</v>
      </c>
      <c r="C76" s="27">
        <v>3</v>
      </c>
    </row>
    <row r="77" spans="1:3" x14ac:dyDescent="0.25">
      <c r="A77" s="20"/>
      <c r="B77" s="29" t="s">
        <v>101</v>
      </c>
      <c r="C77" s="27">
        <v>14</v>
      </c>
    </row>
    <row r="78" spans="1:3" s="6" customFormat="1" x14ac:dyDescent="0.25">
      <c r="A78" s="22" t="s">
        <v>52</v>
      </c>
      <c r="B78" s="30" t="s">
        <v>45</v>
      </c>
      <c r="C78" s="28">
        <f>SUM(C80:C84)</f>
        <v>47.94</v>
      </c>
    </row>
    <row r="79" spans="1:3" x14ac:dyDescent="0.25">
      <c r="A79" s="20"/>
      <c r="B79" s="29" t="s">
        <v>99</v>
      </c>
      <c r="C79" s="27"/>
    </row>
    <row r="80" spans="1:3" x14ac:dyDescent="0.25">
      <c r="A80" s="20"/>
      <c r="B80" s="29" t="s">
        <v>107</v>
      </c>
      <c r="C80" s="27">
        <v>23.19</v>
      </c>
    </row>
    <row r="81" spans="1:3" x14ac:dyDescent="0.25">
      <c r="A81" s="20"/>
      <c r="B81" s="29" t="s">
        <v>103</v>
      </c>
      <c r="C81" s="27">
        <v>1</v>
      </c>
    </row>
    <row r="82" spans="1:3" x14ac:dyDescent="0.25">
      <c r="A82" s="20"/>
      <c r="B82" s="29" t="s">
        <v>108</v>
      </c>
      <c r="C82" s="27">
        <v>4</v>
      </c>
    </row>
    <row r="83" spans="1:3" x14ac:dyDescent="0.25">
      <c r="A83" s="20"/>
      <c r="B83" s="29" t="s">
        <v>100</v>
      </c>
      <c r="C83" s="27">
        <v>4</v>
      </c>
    </row>
    <row r="84" spans="1:3" x14ac:dyDescent="0.25">
      <c r="A84" s="20"/>
      <c r="B84" s="29" t="s">
        <v>101</v>
      </c>
      <c r="C84" s="27">
        <v>15.75</v>
      </c>
    </row>
    <row r="85" spans="1:3" s="6" customFormat="1" x14ac:dyDescent="0.25">
      <c r="A85" s="22" t="s">
        <v>53</v>
      </c>
      <c r="B85" s="30" t="s">
        <v>46</v>
      </c>
      <c r="C85" s="28">
        <f>SUM(C87:C91)</f>
        <v>44.06</v>
      </c>
    </row>
    <row r="86" spans="1:3" x14ac:dyDescent="0.25">
      <c r="A86" s="20"/>
      <c r="B86" s="29" t="s">
        <v>99</v>
      </c>
      <c r="C86" s="27"/>
    </row>
    <row r="87" spans="1:3" x14ac:dyDescent="0.25">
      <c r="A87" s="20"/>
      <c r="B87" s="29" t="s">
        <v>107</v>
      </c>
      <c r="C87" s="27">
        <v>19.61</v>
      </c>
    </row>
    <row r="88" spans="1:3" x14ac:dyDescent="0.25">
      <c r="A88" s="20"/>
      <c r="B88" s="29" t="s">
        <v>103</v>
      </c>
      <c r="C88" s="27">
        <v>1</v>
      </c>
    </row>
    <row r="89" spans="1:3" x14ac:dyDescent="0.25">
      <c r="A89" s="20"/>
      <c r="B89" s="29" t="s">
        <v>108</v>
      </c>
      <c r="C89" s="27">
        <v>4</v>
      </c>
    </row>
    <row r="90" spans="1:3" x14ac:dyDescent="0.25">
      <c r="A90" s="20"/>
      <c r="B90" s="29" t="s">
        <v>100</v>
      </c>
      <c r="C90" s="27">
        <v>3</v>
      </c>
    </row>
    <row r="91" spans="1:3" x14ac:dyDescent="0.25">
      <c r="A91" s="20"/>
      <c r="B91" s="29" t="s">
        <v>101</v>
      </c>
      <c r="C91" s="27">
        <v>16.45</v>
      </c>
    </row>
    <row r="92" spans="1:3" s="6" customFormat="1" x14ac:dyDescent="0.25">
      <c r="A92" s="22" t="s">
        <v>54</v>
      </c>
      <c r="B92" s="30" t="s">
        <v>47</v>
      </c>
      <c r="C92" s="28">
        <f>SUM(C94:C98)</f>
        <v>17.97</v>
      </c>
    </row>
    <row r="93" spans="1:3" x14ac:dyDescent="0.25">
      <c r="A93" s="20"/>
      <c r="B93" s="29" t="s">
        <v>99</v>
      </c>
      <c r="C93" s="27"/>
    </row>
    <row r="94" spans="1:3" x14ac:dyDescent="0.25">
      <c r="A94" s="20"/>
      <c r="B94" s="29" t="s">
        <v>107</v>
      </c>
      <c r="C94" s="27">
        <v>7.22</v>
      </c>
    </row>
    <row r="95" spans="1:3" x14ac:dyDescent="0.25">
      <c r="A95" s="20"/>
      <c r="B95" s="29" t="s">
        <v>103</v>
      </c>
      <c r="C95" s="27">
        <v>1</v>
      </c>
    </row>
    <row r="96" spans="1:3" x14ac:dyDescent="0.25">
      <c r="A96" s="20"/>
      <c r="B96" s="29" t="s">
        <v>108</v>
      </c>
      <c r="C96" s="27">
        <v>1</v>
      </c>
    </row>
    <row r="97" spans="1:3" x14ac:dyDescent="0.25">
      <c r="A97" s="20"/>
      <c r="B97" s="29" t="s">
        <v>100</v>
      </c>
      <c r="C97" s="27">
        <v>0.5</v>
      </c>
    </row>
    <row r="98" spans="1:3" x14ac:dyDescent="0.25">
      <c r="A98" s="20"/>
      <c r="B98" s="29" t="s">
        <v>101</v>
      </c>
      <c r="C98" s="27">
        <v>8.25</v>
      </c>
    </row>
    <row r="99" spans="1:3" s="6" customFormat="1" x14ac:dyDescent="0.25">
      <c r="A99" s="22" t="s">
        <v>55</v>
      </c>
      <c r="B99" s="30" t="s">
        <v>56</v>
      </c>
      <c r="C99" s="28">
        <f>SUM(C101:C105)</f>
        <v>35.42</v>
      </c>
    </row>
    <row r="100" spans="1:3" x14ac:dyDescent="0.25">
      <c r="A100" s="20"/>
      <c r="B100" s="29" t="s">
        <v>99</v>
      </c>
      <c r="C100" s="27"/>
    </row>
    <row r="101" spans="1:3" x14ac:dyDescent="0.25">
      <c r="A101" s="20"/>
      <c r="B101" s="29" t="s">
        <v>107</v>
      </c>
      <c r="C101" s="27">
        <v>15.92</v>
      </c>
    </row>
    <row r="102" spans="1:3" x14ac:dyDescent="0.25">
      <c r="A102" s="20"/>
      <c r="B102" s="29" t="s">
        <v>103</v>
      </c>
      <c r="C102" s="27">
        <v>3</v>
      </c>
    </row>
    <row r="103" spans="1:3" x14ac:dyDescent="0.25">
      <c r="A103" s="20"/>
      <c r="B103" s="29" t="s">
        <v>108</v>
      </c>
      <c r="C103" s="27">
        <v>4.5</v>
      </c>
    </row>
    <row r="104" spans="1:3" x14ac:dyDescent="0.25">
      <c r="A104" s="20"/>
      <c r="B104" s="29" t="s">
        <v>100</v>
      </c>
      <c r="C104" s="27">
        <v>4</v>
      </c>
    </row>
    <row r="105" spans="1:3" x14ac:dyDescent="0.25">
      <c r="A105" s="20"/>
      <c r="B105" s="29" t="s">
        <v>101</v>
      </c>
      <c r="C105" s="27">
        <v>8</v>
      </c>
    </row>
    <row r="106" spans="1:3" s="6" customFormat="1" x14ac:dyDescent="0.25">
      <c r="A106" s="22" t="s">
        <v>57</v>
      </c>
      <c r="B106" s="23" t="s">
        <v>58</v>
      </c>
      <c r="C106" s="28">
        <f>C108+C114</f>
        <v>41.61</v>
      </c>
    </row>
    <row r="107" spans="1:3" x14ac:dyDescent="0.25">
      <c r="A107" s="20"/>
      <c r="B107" s="21" t="s">
        <v>109</v>
      </c>
      <c r="C107" s="27"/>
    </row>
    <row r="108" spans="1:3" s="6" customFormat="1" x14ac:dyDescent="0.25">
      <c r="A108" s="22" t="s">
        <v>59</v>
      </c>
      <c r="B108" s="30" t="s">
        <v>61</v>
      </c>
      <c r="C108" s="28">
        <f>C110+C111+C112+C113</f>
        <v>22.22</v>
      </c>
    </row>
    <row r="109" spans="1:3" x14ac:dyDescent="0.25">
      <c r="A109" s="20"/>
      <c r="B109" s="21" t="s">
        <v>99</v>
      </c>
      <c r="C109" s="27"/>
    </row>
    <row r="110" spans="1:3" x14ac:dyDescent="0.25">
      <c r="A110" s="20"/>
      <c r="B110" s="29" t="s">
        <v>107</v>
      </c>
      <c r="C110" s="27">
        <v>12.22</v>
      </c>
    </row>
    <row r="111" spans="1:3" x14ac:dyDescent="0.25">
      <c r="A111" s="20"/>
      <c r="B111" s="29" t="s">
        <v>108</v>
      </c>
      <c r="C111" s="27">
        <v>4</v>
      </c>
    </row>
    <row r="112" spans="1:3" x14ac:dyDescent="0.25">
      <c r="A112" s="20"/>
      <c r="B112" s="29" t="s">
        <v>100</v>
      </c>
      <c r="C112" s="27">
        <v>2</v>
      </c>
    </row>
    <row r="113" spans="1:3" x14ac:dyDescent="0.25">
      <c r="A113" s="20"/>
      <c r="B113" s="29" t="s">
        <v>101</v>
      </c>
      <c r="C113" s="27">
        <v>4</v>
      </c>
    </row>
    <row r="114" spans="1:3" s="6" customFormat="1" x14ac:dyDescent="0.25">
      <c r="A114" s="22" t="s">
        <v>60</v>
      </c>
      <c r="B114" s="30" t="s">
        <v>98</v>
      </c>
      <c r="C114" s="28">
        <f>C116+C117+C118+C119</f>
        <v>19.39</v>
      </c>
    </row>
    <row r="115" spans="1:3" x14ac:dyDescent="0.25">
      <c r="A115" s="20"/>
      <c r="B115" s="21" t="s">
        <v>99</v>
      </c>
      <c r="C115" s="27"/>
    </row>
    <row r="116" spans="1:3" x14ac:dyDescent="0.25">
      <c r="A116" s="20"/>
      <c r="B116" s="31" t="s">
        <v>108</v>
      </c>
      <c r="C116" s="27">
        <v>1</v>
      </c>
    </row>
    <row r="117" spans="1:3" x14ac:dyDescent="0.25">
      <c r="A117" s="20"/>
      <c r="B117" s="31" t="s">
        <v>110</v>
      </c>
      <c r="C117" s="27">
        <v>15.89</v>
      </c>
    </row>
    <row r="118" spans="1:3" x14ac:dyDescent="0.25">
      <c r="A118" s="20"/>
      <c r="B118" s="31" t="s">
        <v>111</v>
      </c>
      <c r="C118" s="27">
        <v>1.5</v>
      </c>
    </row>
    <row r="119" spans="1:3" x14ac:dyDescent="0.25">
      <c r="A119" s="20"/>
      <c r="B119" s="31" t="s">
        <v>112</v>
      </c>
      <c r="C119" s="27">
        <v>1</v>
      </c>
    </row>
    <row r="120" spans="1:3" s="6" customFormat="1" x14ac:dyDescent="0.25">
      <c r="A120" s="22" t="s">
        <v>67</v>
      </c>
      <c r="B120" s="23" t="s">
        <v>65</v>
      </c>
      <c r="C120" s="28">
        <f>C122</f>
        <v>119</v>
      </c>
    </row>
    <row r="121" spans="1:3" x14ac:dyDescent="0.25">
      <c r="A121" s="20"/>
      <c r="B121" s="21" t="s">
        <v>28</v>
      </c>
      <c r="C121" s="27"/>
    </row>
    <row r="122" spans="1:3" s="6" customFormat="1" x14ac:dyDescent="0.25">
      <c r="A122" s="22" t="s">
        <v>68</v>
      </c>
      <c r="B122" s="30" t="s">
        <v>66</v>
      </c>
      <c r="C122" s="28">
        <f>C124+C125+C126+C127+C128</f>
        <v>119</v>
      </c>
    </row>
    <row r="123" spans="1:3" x14ac:dyDescent="0.25">
      <c r="A123" s="20"/>
      <c r="B123" s="21" t="s">
        <v>99</v>
      </c>
      <c r="C123" s="27"/>
    </row>
    <row r="124" spans="1:3" x14ac:dyDescent="0.25">
      <c r="A124" s="20"/>
      <c r="B124" s="21" t="s">
        <v>113</v>
      </c>
      <c r="C124" s="27">
        <v>22</v>
      </c>
    </row>
    <row r="125" spans="1:3" x14ac:dyDescent="0.25">
      <c r="A125" s="20"/>
      <c r="B125" s="21" t="s">
        <v>114</v>
      </c>
      <c r="C125" s="27">
        <v>46</v>
      </c>
    </row>
    <row r="126" spans="1:3" x14ac:dyDescent="0.25">
      <c r="A126" s="20"/>
      <c r="B126" s="21" t="s">
        <v>115</v>
      </c>
      <c r="C126" s="27">
        <v>8</v>
      </c>
    </row>
    <row r="127" spans="1:3" x14ac:dyDescent="0.25">
      <c r="A127" s="20"/>
      <c r="B127" s="21" t="s">
        <v>116</v>
      </c>
      <c r="C127" s="27">
        <v>12</v>
      </c>
    </row>
    <row r="128" spans="1:3" x14ac:dyDescent="0.25">
      <c r="A128" s="20"/>
      <c r="B128" s="21" t="s">
        <v>117</v>
      </c>
      <c r="C128" s="27">
        <v>31</v>
      </c>
    </row>
    <row r="129" spans="1:3" s="6" customFormat="1" x14ac:dyDescent="0.25">
      <c r="A129" s="22" t="s">
        <v>69</v>
      </c>
      <c r="B129" s="23" t="s">
        <v>70</v>
      </c>
      <c r="C129" s="28">
        <f>C131+C136+C141+C144</f>
        <v>9.5</v>
      </c>
    </row>
    <row r="130" spans="1:3" x14ac:dyDescent="0.25">
      <c r="A130" s="20"/>
      <c r="B130" s="21" t="s">
        <v>28</v>
      </c>
      <c r="C130" s="27"/>
    </row>
    <row r="131" spans="1:3" s="6" customFormat="1" x14ac:dyDescent="0.25">
      <c r="A131" s="22" t="s">
        <v>84</v>
      </c>
      <c r="B131" s="30" t="s">
        <v>71</v>
      </c>
      <c r="C131" s="28">
        <f>C133+C134+C135</f>
        <v>3</v>
      </c>
    </row>
    <row r="132" spans="1:3" x14ac:dyDescent="0.25">
      <c r="A132" s="20"/>
      <c r="B132" s="21" t="s">
        <v>99</v>
      </c>
      <c r="C132" s="27"/>
    </row>
    <row r="133" spans="1:3" x14ac:dyDescent="0.25">
      <c r="A133" s="20"/>
      <c r="B133" s="29" t="s">
        <v>118</v>
      </c>
      <c r="C133" s="27">
        <v>1</v>
      </c>
    </row>
    <row r="134" spans="1:3" x14ac:dyDescent="0.25">
      <c r="A134" s="20"/>
      <c r="B134" s="29" t="s">
        <v>100</v>
      </c>
      <c r="C134" s="27">
        <v>1</v>
      </c>
    </row>
    <row r="135" spans="1:3" x14ac:dyDescent="0.25">
      <c r="A135" s="20"/>
      <c r="B135" s="29" t="s">
        <v>119</v>
      </c>
      <c r="C135" s="27">
        <v>1</v>
      </c>
    </row>
    <row r="136" spans="1:3" s="6" customFormat="1" x14ac:dyDescent="0.25">
      <c r="A136" s="22" t="s">
        <v>85</v>
      </c>
      <c r="B136" s="30" t="s">
        <v>72</v>
      </c>
      <c r="C136" s="28">
        <f>C138+C139+C140</f>
        <v>2.5</v>
      </c>
    </row>
    <row r="137" spans="1:3" x14ac:dyDescent="0.25">
      <c r="A137" s="20"/>
      <c r="B137" s="21" t="s">
        <v>99</v>
      </c>
      <c r="C137" s="27"/>
    </row>
    <row r="138" spans="1:3" x14ac:dyDescent="0.25">
      <c r="A138" s="20"/>
      <c r="B138" s="29" t="s">
        <v>118</v>
      </c>
      <c r="C138" s="27">
        <v>1</v>
      </c>
    </row>
    <row r="139" spans="1:3" x14ac:dyDescent="0.25">
      <c r="A139" s="20"/>
      <c r="B139" s="29" t="s">
        <v>100</v>
      </c>
      <c r="C139" s="27">
        <v>1</v>
      </c>
    </row>
    <row r="140" spans="1:3" x14ac:dyDescent="0.25">
      <c r="A140" s="20"/>
      <c r="B140" s="29" t="s">
        <v>119</v>
      </c>
      <c r="C140" s="27">
        <v>0.5</v>
      </c>
    </row>
    <row r="141" spans="1:3" s="6" customFormat="1" x14ac:dyDescent="0.25">
      <c r="A141" s="22" t="s">
        <v>86</v>
      </c>
      <c r="B141" s="30" t="s">
        <v>73</v>
      </c>
      <c r="C141" s="28">
        <f>C143</f>
        <v>1</v>
      </c>
    </row>
    <row r="142" spans="1:3" x14ac:dyDescent="0.25">
      <c r="A142" s="20"/>
      <c r="B142" s="21" t="s">
        <v>99</v>
      </c>
      <c r="C142" s="27"/>
    </row>
    <row r="143" spans="1:3" x14ac:dyDescent="0.25">
      <c r="A143" s="20"/>
      <c r="B143" s="29" t="s">
        <v>118</v>
      </c>
      <c r="C143" s="27">
        <v>1</v>
      </c>
    </row>
    <row r="144" spans="1:3" s="6" customFormat="1" x14ac:dyDescent="0.25">
      <c r="A144" s="22" t="s">
        <v>87</v>
      </c>
      <c r="B144" s="30" t="s">
        <v>74</v>
      </c>
      <c r="C144" s="28">
        <f>C146+C147</f>
        <v>3</v>
      </c>
    </row>
    <row r="145" spans="1:3" x14ac:dyDescent="0.25">
      <c r="A145" s="20"/>
      <c r="B145" s="21" t="s">
        <v>99</v>
      </c>
      <c r="C145" s="27"/>
    </row>
    <row r="146" spans="1:3" x14ac:dyDescent="0.25">
      <c r="A146" s="20"/>
      <c r="B146" s="29" t="s">
        <v>118</v>
      </c>
      <c r="C146" s="27">
        <v>1</v>
      </c>
    </row>
    <row r="147" spans="1:3" x14ac:dyDescent="0.25">
      <c r="A147" s="20"/>
      <c r="B147" s="29" t="s">
        <v>100</v>
      </c>
      <c r="C147" s="27">
        <v>2</v>
      </c>
    </row>
    <row r="148" spans="1:3" s="6" customFormat="1" x14ac:dyDescent="0.25">
      <c r="A148" s="22" t="s">
        <v>75</v>
      </c>
      <c r="B148" s="23" t="s">
        <v>76</v>
      </c>
      <c r="C148" s="28">
        <f>C150+C155+C160+C165</f>
        <v>45.25</v>
      </c>
    </row>
    <row r="149" spans="1:3" x14ac:dyDescent="0.25">
      <c r="A149" s="20"/>
      <c r="B149" s="21" t="s">
        <v>28</v>
      </c>
      <c r="C149" s="27"/>
    </row>
    <row r="150" spans="1:3" s="6" customFormat="1" x14ac:dyDescent="0.25">
      <c r="A150" s="22" t="s">
        <v>88</v>
      </c>
      <c r="B150" s="30" t="s">
        <v>77</v>
      </c>
      <c r="C150" s="28">
        <f>C152+C153+C154</f>
        <v>29</v>
      </c>
    </row>
    <row r="151" spans="1:3" x14ac:dyDescent="0.25">
      <c r="A151" s="20"/>
      <c r="B151" s="21" t="s">
        <v>99</v>
      </c>
      <c r="C151" s="27"/>
    </row>
    <row r="152" spans="1:3" x14ac:dyDescent="0.25">
      <c r="A152" s="20"/>
      <c r="B152" s="29" t="s">
        <v>118</v>
      </c>
      <c r="C152" s="27">
        <v>1</v>
      </c>
    </row>
    <row r="153" spans="1:3" x14ac:dyDescent="0.25">
      <c r="A153" s="20"/>
      <c r="B153" s="29" t="s">
        <v>100</v>
      </c>
      <c r="C153" s="27">
        <v>14</v>
      </c>
    </row>
    <row r="154" spans="1:3" x14ac:dyDescent="0.25">
      <c r="A154" s="20"/>
      <c r="B154" s="29" t="s">
        <v>121</v>
      </c>
      <c r="C154" s="27">
        <f>6+8</f>
        <v>14</v>
      </c>
    </row>
    <row r="155" spans="1:3" s="6" customFormat="1" x14ac:dyDescent="0.25">
      <c r="A155" s="22" t="s">
        <v>89</v>
      </c>
      <c r="B155" s="30" t="s">
        <v>78</v>
      </c>
      <c r="C155" s="28">
        <f>C157+C158+C159</f>
        <v>9</v>
      </c>
    </row>
    <row r="156" spans="1:3" x14ac:dyDescent="0.25">
      <c r="A156" s="20"/>
      <c r="B156" s="21" t="s">
        <v>99</v>
      </c>
      <c r="C156" s="27"/>
    </row>
    <row r="157" spans="1:3" x14ac:dyDescent="0.25">
      <c r="A157" s="20"/>
      <c r="B157" s="29" t="s">
        <v>118</v>
      </c>
      <c r="C157" s="27">
        <v>1</v>
      </c>
    </row>
    <row r="158" spans="1:3" x14ac:dyDescent="0.25">
      <c r="A158" s="20"/>
      <c r="B158" s="29" t="s">
        <v>100</v>
      </c>
      <c r="C158" s="27">
        <v>3</v>
      </c>
    </row>
    <row r="159" spans="1:3" x14ac:dyDescent="0.25">
      <c r="A159" s="20"/>
      <c r="B159" s="29" t="s">
        <v>121</v>
      </c>
      <c r="C159" s="27">
        <v>5</v>
      </c>
    </row>
    <row r="160" spans="1:3" s="6" customFormat="1" x14ac:dyDescent="0.25">
      <c r="A160" s="22" t="s">
        <v>90</v>
      </c>
      <c r="B160" s="30" t="s">
        <v>79</v>
      </c>
      <c r="C160" s="28">
        <f>C162+C163+C164</f>
        <v>4.75</v>
      </c>
    </row>
    <row r="161" spans="1:3" x14ac:dyDescent="0.25">
      <c r="A161" s="20"/>
      <c r="B161" s="21" t="s">
        <v>99</v>
      </c>
      <c r="C161" s="27" t="s">
        <v>120</v>
      </c>
    </row>
    <row r="162" spans="1:3" x14ac:dyDescent="0.25">
      <c r="A162" s="20"/>
      <c r="B162" s="29" t="s">
        <v>118</v>
      </c>
      <c r="C162" s="27">
        <v>1</v>
      </c>
    </row>
    <row r="163" spans="1:3" x14ac:dyDescent="0.25">
      <c r="A163" s="20"/>
      <c r="B163" s="29" t="s">
        <v>100</v>
      </c>
      <c r="C163" s="27">
        <v>2.25</v>
      </c>
    </row>
    <row r="164" spans="1:3" x14ac:dyDescent="0.25">
      <c r="A164" s="20"/>
      <c r="B164" s="29" t="s">
        <v>121</v>
      </c>
      <c r="C164" s="27">
        <v>1.5</v>
      </c>
    </row>
    <row r="165" spans="1:3" s="6" customFormat="1" x14ac:dyDescent="0.25">
      <c r="A165" s="22" t="s">
        <v>91</v>
      </c>
      <c r="B165" s="30" t="s">
        <v>80</v>
      </c>
      <c r="C165" s="28">
        <f>C167+C168</f>
        <v>2.5</v>
      </c>
    </row>
    <row r="166" spans="1:3" x14ac:dyDescent="0.25">
      <c r="A166" s="20"/>
      <c r="B166" s="21" t="s">
        <v>99</v>
      </c>
      <c r="C166" s="27"/>
    </row>
    <row r="167" spans="1:3" x14ac:dyDescent="0.25">
      <c r="A167" s="20"/>
      <c r="B167" s="29" t="s">
        <v>118</v>
      </c>
      <c r="C167" s="27">
        <v>1</v>
      </c>
    </row>
    <row r="168" spans="1:3" x14ac:dyDescent="0.25">
      <c r="A168" s="20"/>
      <c r="B168" s="29" t="s">
        <v>121</v>
      </c>
      <c r="C168" s="27">
        <v>1.5</v>
      </c>
    </row>
    <row r="169" spans="1:3" s="6" customFormat="1" x14ac:dyDescent="0.25">
      <c r="A169" s="22" t="s">
        <v>81</v>
      </c>
      <c r="B169" s="23" t="s">
        <v>82</v>
      </c>
      <c r="C169" s="28">
        <f>C171</f>
        <v>6</v>
      </c>
    </row>
    <row r="170" spans="1:3" x14ac:dyDescent="0.25">
      <c r="A170" s="20"/>
      <c r="B170" s="21" t="s">
        <v>28</v>
      </c>
      <c r="C170" s="27"/>
    </row>
    <row r="171" spans="1:3" x14ac:dyDescent="0.25">
      <c r="A171" s="20" t="s">
        <v>92</v>
      </c>
      <c r="B171" s="21" t="s">
        <v>83</v>
      </c>
      <c r="C171" s="27">
        <f>C173</f>
        <v>6</v>
      </c>
    </row>
    <row r="172" spans="1:3" x14ac:dyDescent="0.25">
      <c r="A172" s="20"/>
      <c r="B172" s="21" t="s">
        <v>99</v>
      </c>
      <c r="C172" s="27"/>
    </row>
    <row r="173" spans="1:3" x14ac:dyDescent="0.25">
      <c r="A173" s="20"/>
      <c r="B173" s="29" t="s">
        <v>100</v>
      </c>
      <c r="C173" s="27">
        <v>6</v>
      </c>
    </row>
    <row r="174" spans="1:3" s="6" customFormat="1" x14ac:dyDescent="0.25">
      <c r="A174" s="22" t="s">
        <v>93</v>
      </c>
      <c r="B174" s="23" t="s">
        <v>94</v>
      </c>
      <c r="C174" s="28">
        <f>C176+C179</f>
        <v>18</v>
      </c>
    </row>
    <row r="175" spans="1:3" x14ac:dyDescent="0.25">
      <c r="A175" s="20"/>
      <c r="B175" s="21" t="s">
        <v>28</v>
      </c>
      <c r="C175" s="27"/>
    </row>
    <row r="176" spans="1:3" x14ac:dyDescent="0.25">
      <c r="A176" s="20"/>
      <c r="B176" s="21" t="s">
        <v>95</v>
      </c>
      <c r="C176" s="27">
        <f>C178</f>
        <v>16</v>
      </c>
    </row>
    <row r="177" spans="1:3" x14ac:dyDescent="0.25">
      <c r="A177" s="20"/>
      <c r="B177" s="21" t="s">
        <v>99</v>
      </c>
      <c r="C177" s="27"/>
    </row>
    <row r="178" spans="1:3" x14ac:dyDescent="0.25">
      <c r="A178" s="20"/>
      <c r="B178" s="29" t="s">
        <v>100</v>
      </c>
      <c r="C178" s="27">
        <v>16</v>
      </c>
    </row>
    <row r="179" spans="1:3" x14ac:dyDescent="0.25">
      <c r="A179" s="20"/>
      <c r="B179" s="21" t="s">
        <v>96</v>
      </c>
      <c r="C179" s="27">
        <f>C181</f>
        <v>2</v>
      </c>
    </row>
    <row r="180" spans="1:3" x14ac:dyDescent="0.25">
      <c r="A180" s="20"/>
      <c r="B180" s="21" t="s">
        <v>99</v>
      </c>
      <c r="C180" s="27"/>
    </row>
    <row r="181" spans="1:3" x14ac:dyDescent="0.25">
      <c r="A181" s="20"/>
      <c r="B181" s="29" t="s">
        <v>100</v>
      </c>
      <c r="C181" s="27">
        <v>2</v>
      </c>
    </row>
    <row r="182" spans="1:3" s="6" customFormat="1" ht="47.25" x14ac:dyDescent="0.25">
      <c r="A182" s="22" t="s">
        <v>132</v>
      </c>
      <c r="B182" s="40" t="s">
        <v>133</v>
      </c>
      <c r="C182" s="28">
        <f>C184+C185</f>
        <v>4</v>
      </c>
    </row>
    <row r="183" spans="1:3" x14ac:dyDescent="0.25">
      <c r="A183" s="20"/>
      <c r="B183" s="21" t="s">
        <v>99</v>
      </c>
      <c r="C183" s="27" t="s">
        <v>120</v>
      </c>
    </row>
    <row r="184" spans="1:3" x14ac:dyDescent="0.25">
      <c r="A184" s="20"/>
      <c r="B184" s="29" t="s">
        <v>134</v>
      </c>
      <c r="C184" s="27">
        <v>3</v>
      </c>
    </row>
    <row r="185" spans="1:3" x14ac:dyDescent="0.25">
      <c r="A185" s="20"/>
      <c r="B185" s="29" t="s">
        <v>135</v>
      </c>
      <c r="C185" s="27">
        <v>1</v>
      </c>
    </row>
    <row r="186" spans="1:3" s="6" customFormat="1" x14ac:dyDescent="0.25">
      <c r="A186" s="46" t="s">
        <v>97</v>
      </c>
      <c r="B186" s="47"/>
      <c r="C186" s="28">
        <f>C182+C174+C169+C148+C129+C120+C106+C55+C17+C10</f>
        <v>813.80000000000007</v>
      </c>
    </row>
    <row r="187" spans="1:3" x14ac:dyDescent="0.25">
      <c r="B187" s="13"/>
    </row>
    <row r="188" spans="1:3" x14ac:dyDescent="0.25">
      <c r="B188" s="13"/>
    </row>
    <row r="189" spans="1:3" x14ac:dyDescent="0.25">
      <c r="A189" s="38" t="s">
        <v>130</v>
      </c>
      <c r="B189" s="13"/>
      <c r="C189" s="39" t="s">
        <v>127</v>
      </c>
    </row>
    <row r="190" spans="1:3" x14ac:dyDescent="0.25">
      <c r="B190" s="13"/>
    </row>
    <row r="191" spans="1:3" x14ac:dyDescent="0.25">
      <c r="B191" s="13"/>
    </row>
  </sheetData>
  <mergeCells count="1">
    <mergeCell ref="A186:B18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view="pageBreakPreview" zoomScale="85" zoomScaleNormal="100" zoomScaleSheetLayoutView="85" workbookViewId="0">
      <selection sqref="A1:XFD1048576"/>
    </sheetView>
  </sheetViews>
  <sheetFormatPr defaultRowHeight="15.75" x14ac:dyDescent="0.25"/>
  <cols>
    <col min="1" max="1" width="46.7109375" style="2" customWidth="1"/>
    <col min="2" max="2" width="9.140625" style="4"/>
    <col min="3" max="3" width="11.42578125" style="4" customWidth="1"/>
    <col min="4" max="7" width="14.42578125" style="4" customWidth="1"/>
    <col min="8" max="8" width="15.85546875" style="4" customWidth="1"/>
    <col min="9" max="9" width="13.140625" style="4" customWidth="1"/>
    <col min="10" max="10" width="14" style="4" customWidth="1"/>
    <col min="11" max="11" width="14.42578125" style="2" customWidth="1"/>
    <col min="12" max="12" width="11" style="2" customWidth="1"/>
    <col min="13" max="13" width="14.140625" style="2" customWidth="1"/>
    <col min="14" max="14" width="11.85546875" style="2" customWidth="1"/>
    <col min="15" max="16384" width="9.140625" style="2"/>
  </cols>
  <sheetData>
    <row r="1" spans="1:14" s="34" customFormat="1" ht="18.75" x14ac:dyDescent="0.3">
      <c r="B1" s="35"/>
      <c r="C1" s="35"/>
      <c r="D1" s="35"/>
      <c r="E1" s="35"/>
      <c r="F1" s="35"/>
      <c r="H1" s="35"/>
      <c r="I1" s="35" t="s">
        <v>122</v>
      </c>
      <c r="J1" s="35"/>
    </row>
    <row r="2" spans="1:14" s="34" customFormat="1" ht="18.75" x14ac:dyDescent="0.3">
      <c r="B2" s="35"/>
      <c r="C2" s="35"/>
      <c r="D2" s="35"/>
      <c r="E2" s="35"/>
      <c r="F2" s="35"/>
      <c r="H2" s="35"/>
      <c r="I2" s="35" t="s">
        <v>24</v>
      </c>
      <c r="J2" s="35"/>
    </row>
    <row r="3" spans="1:14" s="34" customFormat="1" ht="18.75" x14ac:dyDescent="0.3">
      <c r="B3" s="35"/>
      <c r="C3" s="35"/>
      <c r="D3" s="35"/>
      <c r="E3" s="35"/>
      <c r="F3" s="35"/>
      <c r="H3" s="35"/>
      <c r="I3" s="35" t="s">
        <v>141</v>
      </c>
      <c r="J3" s="35"/>
    </row>
    <row r="4" spans="1:14" s="8" customFormat="1" ht="18.75" x14ac:dyDescent="0.3">
      <c r="B4" s="10"/>
      <c r="C4" s="10"/>
      <c r="D4" s="10"/>
      <c r="E4" s="10"/>
      <c r="F4" s="10"/>
      <c r="H4" s="10"/>
      <c r="I4" s="10"/>
      <c r="J4" s="10"/>
    </row>
    <row r="5" spans="1:14" s="8" customFormat="1" ht="18.75" x14ac:dyDescent="0.3">
      <c r="B5" s="10"/>
      <c r="C5" s="10"/>
      <c r="D5" s="10"/>
      <c r="E5" s="11" t="s">
        <v>123</v>
      </c>
      <c r="F5" s="10"/>
      <c r="G5" s="10"/>
      <c r="H5" s="10"/>
      <c r="I5" s="10"/>
      <c r="J5" s="10"/>
    </row>
    <row r="6" spans="1:14" s="8" customFormat="1" ht="18.75" x14ac:dyDescent="0.3">
      <c r="B6" s="10"/>
      <c r="C6" s="10"/>
      <c r="D6" s="10"/>
      <c r="E6" s="9" t="s">
        <v>125</v>
      </c>
      <c r="F6" s="10"/>
      <c r="G6" s="10"/>
      <c r="H6" s="10"/>
      <c r="I6" s="10"/>
      <c r="J6" s="10"/>
    </row>
    <row r="7" spans="1:14" s="8" customFormat="1" ht="18.75" x14ac:dyDescent="0.3">
      <c r="B7" s="10"/>
      <c r="C7" s="10"/>
      <c r="D7" s="10"/>
      <c r="E7" s="9" t="s">
        <v>136</v>
      </c>
      <c r="F7" s="10"/>
      <c r="G7" s="10"/>
      <c r="H7" s="10"/>
      <c r="I7" s="10"/>
      <c r="J7" s="10"/>
    </row>
    <row r="8" spans="1:14" s="8" customFormat="1" ht="18.75" x14ac:dyDescent="0.3">
      <c r="B8" s="10"/>
      <c r="C8" s="10"/>
      <c r="D8" s="10"/>
      <c r="E8" s="36" t="s">
        <v>137</v>
      </c>
      <c r="F8" s="10"/>
      <c r="G8" s="10"/>
      <c r="H8" s="10"/>
      <c r="I8" s="10"/>
      <c r="J8" s="10"/>
    </row>
    <row r="9" spans="1:14" s="8" customFormat="1" ht="18.75" x14ac:dyDescent="0.3">
      <c r="B9" s="10"/>
      <c r="C9" s="10"/>
      <c r="D9" s="10"/>
      <c r="E9" s="36"/>
      <c r="F9" s="10"/>
      <c r="G9" s="10"/>
      <c r="H9" s="10"/>
      <c r="I9" s="10"/>
      <c r="J9" s="10"/>
    </row>
    <row r="10" spans="1:14" s="4" customFormat="1" ht="25.5" customHeight="1" x14ac:dyDescent="0.2">
      <c r="A10" s="51" t="s">
        <v>138</v>
      </c>
      <c r="B10" s="51" t="s">
        <v>0</v>
      </c>
      <c r="C10" s="51" t="s">
        <v>1</v>
      </c>
      <c r="D10" s="51"/>
      <c r="E10" s="51"/>
      <c r="F10" s="51"/>
      <c r="G10" s="51"/>
      <c r="H10" s="51"/>
      <c r="I10" s="51"/>
      <c r="J10" s="51"/>
      <c r="K10" s="51" t="s">
        <v>6</v>
      </c>
      <c r="L10" s="52" t="s">
        <v>1</v>
      </c>
      <c r="M10" s="53"/>
      <c r="N10" s="48" t="s">
        <v>131</v>
      </c>
    </row>
    <row r="11" spans="1:14" s="4" customFormat="1" ht="38.25" customHeight="1" x14ac:dyDescent="0.2">
      <c r="A11" s="51"/>
      <c r="B11" s="51"/>
      <c r="C11" s="51" t="s">
        <v>128</v>
      </c>
      <c r="D11" s="51" t="s">
        <v>2</v>
      </c>
      <c r="E11" s="51"/>
      <c r="F11" s="51"/>
      <c r="G11" s="51" t="s">
        <v>129</v>
      </c>
      <c r="H11" s="51" t="s">
        <v>2</v>
      </c>
      <c r="I11" s="51"/>
      <c r="J11" s="51"/>
      <c r="K11" s="51"/>
      <c r="L11" s="48" t="s">
        <v>7</v>
      </c>
      <c r="M11" s="48" t="s">
        <v>3</v>
      </c>
      <c r="N11" s="49"/>
    </row>
    <row r="12" spans="1:14" s="4" customFormat="1" ht="47.25" x14ac:dyDescent="0.2">
      <c r="A12" s="51"/>
      <c r="B12" s="51"/>
      <c r="C12" s="51"/>
      <c r="D12" s="25" t="s">
        <v>3</v>
      </c>
      <c r="E12" s="25" t="s">
        <v>4</v>
      </c>
      <c r="F12" s="25" t="s">
        <v>5</v>
      </c>
      <c r="G12" s="51"/>
      <c r="H12" s="25" t="s">
        <v>3</v>
      </c>
      <c r="I12" s="25" t="s">
        <v>4</v>
      </c>
      <c r="J12" s="25" t="s">
        <v>5</v>
      </c>
      <c r="K12" s="51"/>
      <c r="L12" s="50"/>
      <c r="M12" s="50"/>
      <c r="N12" s="50"/>
    </row>
    <row r="13" spans="1:14" s="12" customFormat="1" x14ac:dyDescent="0.2">
      <c r="A13" s="32" t="s">
        <v>14</v>
      </c>
      <c r="B13" s="32">
        <f>SUM(B14:B20)</f>
        <v>652</v>
      </c>
      <c r="C13" s="32">
        <f>SUM(C14:C20)</f>
        <v>153</v>
      </c>
      <c r="D13" s="32">
        <f t="shared" ref="D13:J13" si="0">SUM(D14:D20)</f>
        <v>22</v>
      </c>
      <c r="E13" s="32">
        <f t="shared" si="0"/>
        <v>13</v>
      </c>
      <c r="F13" s="32">
        <f t="shared" si="0"/>
        <v>118</v>
      </c>
      <c r="G13" s="32">
        <f t="shared" si="0"/>
        <v>499</v>
      </c>
      <c r="H13" s="32">
        <f t="shared" si="0"/>
        <v>84</v>
      </c>
      <c r="I13" s="32">
        <f t="shared" si="0"/>
        <v>34</v>
      </c>
      <c r="J13" s="32">
        <f t="shared" si="0"/>
        <v>381</v>
      </c>
      <c r="K13" s="32" t="s">
        <v>22</v>
      </c>
      <c r="L13" s="32" t="s">
        <v>22</v>
      </c>
      <c r="M13" s="32" t="s">
        <v>22</v>
      </c>
      <c r="N13" s="32">
        <f>B13*150</f>
        <v>97800</v>
      </c>
    </row>
    <row r="14" spans="1:14" s="3" customFormat="1" x14ac:dyDescent="0.2">
      <c r="A14" s="41" t="s">
        <v>8</v>
      </c>
      <c r="B14" s="25">
        <f>C14+G14</f>
        <v>153</v>
      </c>
      <c r="C14" s="25">
        <f>SUM(D14:F14)</f>
        <v>35</v>
      </c>
      <c r="D14" s="25">
        <v>8</v>
      </c>
      <c r="E14" s="25">
        <v>3</v>
      </c>
      <c r="F14" s="25">
        <f>35-D14-E14</f>
        <v>24</v>
      </c>
      <c r="G14" s="25">
        <f>SUM(H14:J14)</f>
        <v>118</v>
      </c>
      <c r="H14" s="25">
        <v>27</v>
      </c>
      <c r="I14" s="25">
        <v>8</v>
      </c>
      <c r="J14" s="25">
        <f>118-H14-I14</f>
        <v>83</v>
      </c>
      <c r="K14" s="24" t="s">
        <v>22</v>
      </c>
      <c r="L14" s="24" t="s">
        <v>22</v>
      </c>
      <c r="M14" s="24" t="s">
        <v>22</v>
      </c>
      <c r="N14" s="24">
        <f>B14*150</f>
        <v>22950</v>
      </c>
    </row>
    <row r="15" spans="1:14" s="3" customFormat="1" x14ac:dyDescent="0.2">
      <c r="A15" s="41" t="s">
        <v>9</v>
      </c>
      <c r="B15" s="25">
        <f t="shared" ref="B15:B20" si="1">C15+G15</f>
        <v>159</v>
      </c>
      <c r="C15" s="25">
        <f t="shared" ref="C15:C20" si="2">SUM(D15:F15)</f>
        <v>21</v>
      </c>
      <c r="D15" s="25">
        <v>4</v>
      </c>
      <c r="E15" s="25">
        <v>1</v>
      </c>
      <c r="F15" s="41">
        <f>21-D15-E15</f>
        <v>16</v>
      </c>
      <c r="G15" s="25">
        <f t="shared" ref="G15:G20" si="3">SUM(H15:J15)</f>
        <v>138</v>
      </c>
      <c r="H15" s="25">
        <v>24</v>
      </c>
      <c r="I15" s="25">
        <v>5</v>
      </c>
      <c r="J15" s="41">
        <f>138-H15-I15</f>
        <v>109</v>
      </c>
      <c r="K15" s="24" t="s">
        <v>22</v>
      </c>
      <c r="L15" s="24" t="s">
        <v>22</v>
      </c>
      <c r="M15" s="24" t="s">
        <v>22</v>
      </c>
      <c r="N15" s="24">
        <f t="shared" ref="N15:N19" si="4">B15*150</f>
        <v>23850</v>
      </c>
    </row>
    <row r="16" spans="1:14" s="3" customFormat="1" x14ac:dyDescent="0.2">
      <c r="A16" s="41" t="s">
        <v>10</v>
      </c>
      <c r="B16" s="25">
        <f t="shared" si="1"/>
        <v>152</v>
      </c>
      <c r="C16" s="25">
        <f t="shared" si="2"/>
        <v>42</v>
      </c>
      <c r="D16" s="25">
        <v>3</v>
      </c>
      <c r="E16" s="25">
        <v>6</v>
      </c>
      <c r="F16" s="41">
        <f>42-D16-E16</f>
        <v>33</v>
      </c>
      <c r="G16" s="25">
        <f t="shared" si="3"/>
        <v>110</v>
      </c>
      <c r="H16" s="25">
        <v>10</v>
      </c>
      <c r="I16" s="25">
        <v>7</v>
      </c>
      <c r="J16" s="41">
        <f>110-H16-I16</f>
        <v>93</v>
      </c>
      <c r="K16" s="24" t="s">
        <v>22</v>
      </c>
      <c r="L16" s="24" t="s">
        <v>22</v>
      </c>
      <c r="M16" s="24" t="s">
        <v>22</v>
      </c>
      <c r="N16" s="24">
        <f t="shared" si="4"/>
        <v>22800</v>
      </c>
    </row>
    <row r="17" spans="1:14" s="3" customFormat="1" x14ac:dyDescent="0.2">
      <c r="A17" s="41" t="s">
        <v>11</v>
      </c>
      <c r="B17" s="25">
        <f t="shared" si="1"/>
        <v>40</v>
      </c>
      <c r="C17" s="25">
        <f t="shared" si="2"/>
        <v>18</v>
      </c>
      <c r="D17" s="25">
        <v>1</v>
      </c>
      <c r="E17" s="25">
        <v>0</v>
      </c>
      <c r="F17" s="41">
        <f>18-D17-E17</f>
        <v>17</v>
      </c>
      <c r="G17" s="25">
        <f t="shared" si="3"/>
        <v>22</v>
      </c>
      <c r="H17" s="25">
        <v>6</v>
      </c>
      <c r="I17" s="25">
        <v>5</v>
      </c>
      <c r="J17" s="41">
        <f>22-H17-I17</f>
        <v>11</v>
      </c>
      <c r="K17" s="24" t="s">
        <v>22</v>
      </c>
      <c r="L17" s="24" t="s">
        <v>22</v>
      </c>
      <c r="M17" s="24" t="s">
        <v>22</v>
      </c>
      <c r="N17" s="24">
        <f t="shared" si="4"/>
        <v>6000</v>
      </c>
    </row>
    <row r="18" spans="1:14" s="3" customFormat="1" x14ac:dyDescent="0.2">
      <c r="A18" s="41" t="s">
        <v>12</v>
      </c>
      <c r="B18" s="25">
        <f t="shared" si="1"/>
        <v>48</v>
      </c>
      <c r="C18" s="25">
        <f t="shared" si="2"/>
        <v>15</v>
      </c>
      <c r="D18" s="25">
        <v>2</v>
      </c>
      <c r="E18" s="25">
        <v>1</v>
      </c>
      <c r="F18" s="41">
        <f>15-D18-E18</f>
        <v>12</v>
      </c>
      <c r="G18" s="25">
        <f t="shared" si="3"/>
        <v>33</v>
      </c>
      <c r="H18" s="25">
        <v>6</v>
      </c>
      <c r="I18" s="25">
        <v>1</v>
      </c>
      <c r="J18" s="41">
        <f>33-H18-I18</f>
        <v>26</v>
      </c>
      <c r="K18" s="24" t="s">
        <v>22</v>
      </c>
      <c r="L18" s="24" t="s">
        <v>22</v>
      </c>
      <c r="M18" s="24" t="s">
        <v>22</v>
      </c>
      <c r="N18" s="24">
        <f t="shared" si="4"/>
        <v>7200</v>
      </c>
    </row>
    <row r="19" spans="1:14" s="3" customFormat="1" x14ac:dyDescent="0.2">
      <c r="A19" s="41" t="s">
        <v>13</v>
      </c>
      <c r="B19" s="25">
        <f t="shared" si="1"/>
        <v>80</v>
      </c>
      <c r="C19" s="25">
        <f t="shared" si="2"/>
        <v>22</v>
      </c>
      <c r="D19" s="25">
        <v>4</v>
      </c>
      <c r="E19" s="25">
        <v>2</v>
      </c>
      <c r="F19" s="41">
        <f>22-D19-E19</f>
        <v>16</v>
      </c>
      <c r="G19" s="25">
        <f t="shared" si="3"/>
        <v>58</v>
      </c>
      <c r="H19" s="25">
        <v>8</v>
      </c>
      <c r="I19" s="25">
        <v>6</v>
      </c>
      <c r="J19" s="41">
        <f>58-H19-I19</f>
        <v>44</v>
      </c>
      <c r="K19" s="24" t="s">
        <v>22</v>
      </c>
      <c r="L19" s="24" t="s">
        <v>22</v>
      </c>
      <c r="M19" s="24" t="s">
        <v>22</v>
      </c>
      <c r="N19" s="24">
        <f t="shared" si="4"/>
        <v>12000</v>
      </c>
    </row>
    <row r="20" spans="1:14" s="3" customFormat="1" ht="31.5" x14ac:dyDescent="0.2">
      <c r="A20" s="41" t="s">
        <v>140</v>
      </c>
      <c r="B20" s="41">
        <f t="shared" si="1"/>
        <v>20</v>
      </c>
      <c r="C20" s="41">
        <f t="shared" si="2"/>
        <v>0</v>
      </c>
      <c r="D20" s="41">
        <v>0</v>
      </c>
      <c r="E20" s="41">
        <v>0</v>
      </c>
      <c r="F20" s="41">
        <f>0-D20-E20</f>
        <v>0</v>
      </c>
      <c r="G20" s="41">
        <f t="shared" si="3"/>
        <v>20</v>
      </c>
      <c r="H20" s="41">
        <v>3</v>
      </c>
      <c r="I20" s="41">
        <v>2</v>
      </c>
      <c r="J20" s="41">
        <f>20-H20-I20</f>
        <v>15</v>
      </c>
      <c r="K20" s="24" t="s">
        <v>22</v>
      </c>
      <c r="L20" s="24" t="s">
        <v>22</v>
      </c>
      <c r="M20" s="24" t="s">
        <v>22</v>
      </c>
      <c r="N20" s="24">
        <f>B20*150</f>
        <v>3000</v>
      </c>
    </row>
    <row r="21" spans="1:14" s="5" customFormat="1" x14ac:dyDescent="0.2">
      <c r="A21" s="33" t="s">
        <v>15</v>
      </c>
      <c r="B21" s="32" t="s">
        <v>22</v>
      </c>
      <c r="C21" s="32" t="s">
        <v>22</v>
      </c>
      <c r="D21" s="32" t="s">
        <v>22</v>
      </c>
      <c r="E21" s="32" t="s">
        <v>22</v>
      </c>
      <c r="F21" s="32" t="s">
        <v>22</v>
      </c>
      <c r="G21" s="32" t="s">
        <v>22</v>
      </c>
      <c r="H21" s="32" t="s">
        <v>22</v>
      </c>
      <c r="I21" s="32" t="s">
        <v>22</v>
      </c>
      <c r="J21" s="32" t="s">
        <v>22</v>
      </c>
      <c r="K21" s="33">
        <f>SUM(K22:K28)</f>
        <v>830</v>
      </c>
      <c r="L21" s="33">
        <f t="shared" ref="L21:M21" si="5">SUM(L22:L28)</f>
        <v>742</v>
      </c>
      <c r="M21" s="33">
        <f t="shared" si="5"/>
        <v>88</v>
      </c>
      <c r="N21" s="33">
        <f>K21*150</f>
        <v>124500</v>
      </c>
    </row>
    <row r="22" spans="1:14" s="3" customFormat="1" x14ac:dyDescent="0.2">
      <c r="A22" s="24" t="s">
        <v>16</v>
      </c>
      <c r="B22" s="25" t="s">
        <v>22</v>
      </c>
      <c r="C22" s="25" t="s">
        <v>22</v>
      </c>
      <c r="D22" s="25" t="s">
        <v>22</v>
      </c>
      <c r="E22" s="25" t="s">
        <v>22</v>
      </c>
      <c r="F22" s="25" t="s">
        <v>22</v>
      </c>
      <c r="G22" s="25" t="s">
        <v>22</v>
      </c>
      <c r="H22" s="25" t="s">
        <v>22</v>
      </c>
      <c r="I22" s="25" t="s">
        <v>22</v>
      </c>
      <c r="J22" s="25" t="s">
        <v>22</v>
      </c>
      <c r="K22" s="24">
        <f t="shared" ref="K22:K28" si="6">SUM(L22:M22)</f>
        <v>264</v>
      </c>
      <c r="L22" s="24">
        <v>247</v>
      </c>
      <c r="M22" s="24">
        <v>17</v>
      </c>
      <c r="N22" s="24">
        <f>K22*150</f>
        <v>39600</v>
      </c>
    </row>
    <row r="23" spans="1:14" s="3" customFormat="1" x14ac:dyDescent="0.2">
      <c r="A23" s="24" t="s">
        <v>17</v>
      </c>
      <c r="B23" s="25" t="s">
        <v>22</v>
      </c>
      <c r="C23" s="25" t="s">
        <v>22</v>
      </c>
      <c r="D23" s="25" t="s">
        <v>22</v>
      </c>
      <c r="E23" s="25" t="s">
        <v>22</v>
      </c>
      <c r="F23" s="25" t="s">
        <v>22</v>
      </c>
      <c r="G23" s="25" t="s">
        <v>22</v>
      </c>
      <c r="H23" s="25" t="s">
        <v>22</v>
      </c>
      <c r="I23" s="25" t="s">
        <v>22</v>
      </c>
      <c r="J23" s="25" t="s">
        <v>22</v>
      </c>
      <c r="K23" s="24">
        <f t="shared" si="6"/>
        <v>279</v>
      </c>
      <c r="L23" s="24">
        <v>257</v>
      </c>
      <c r="M23" s="24">
        <v>22</v>
      </c>
      <c r="N23" s="24">
        <f t="shared" ref="N23:N28" si="7">K23*150</f>
        <v>41850</v>
      </c>
    </row>
    <row r="24" spans="1:14" s="3" customFormat="1" x14ac:dyDescent="0.2">
      <c r="A24" s="24" t="s">
        <v>18</v>
      </c>
      <c r="B24" s="25" t="s">
        <v>22</v>
      </c>
      <c r="C24" s="25" t="s">
        <v>22</v>
      </c>
      <c r="D24" s="25" t="s">
        <v>22</v>
      </c>
      <c r="E24" s="25" t="s">
        <v>22</v>
      </c>
      <c r="F24" s="25" t="s">
        <v>22</v>
      </c>
      <c r="G24" s="25" t="s">
        <v>22</v>
      </c>
      <c r="H24" s="25" t="s">
        <v>22</v>
      </c>
      <c r="I24" s="25" t="s">
        <v>22</v>
      </c>
      <c r="J24" s="25" t="s">
        <v>22</v>
      </c>
      <c r="K24" s="24">
        <f t="shared" si="6"/>
        <v>14</v>
      </c>
      <c r="L24" s="24">
        <v>0</v>
      </c>
      <c r="M24" s="24">
        <v>14</v>
      </c>
      <c r="N24" s="24">
        <f t="shared" si="7"/>
        <v>2100</v>
      </c>
    </row>
    <row r="25" spans="1:14" s="3" customFormat="1" x14ac:dyDescent="0.2">
      <c r="A25" s="24" t="s">
        <v>19</v>
      </c>
      <c r="B25" s="25" t="s">
        <v>22</v>
      </c>
      <c r="C25" s="25" t="s">
        <v>22</v>
      </c>
      <c r="D25" s="25" t="s">
        <v>22</v>
      </c>
      <c r="E25" s="25" t="s">
        <v>22</v>
      </c>
      <c r="F25" s="25" t="s">
        <v>22</v>
      </c>
      <c r="G25" s="25" t="s">
        <v>22</v>
      </c>
      <c r="H25" s="25" t="s">
        <v>22</v>
      </c>
      <c r="I25" s="25" t="s">
        <v>22</v>
      </c>
      <c r="J25" s="25" t="s">
        <v>22</v>
      </c>
      <c r="K25" s="24">
        <f t="shared" si="6"/>
        <v>77</v>
      </c>
      <c r="L25" s="24">
        <v>61</v>
      </c>
      <c r="M25" s="24">
        <v>16</v>
      </c>
      <c r="N25" s="24">
        <f t="shared" si="7"/>
        <v>11550</v>
      </c>
    </row>
    <row r="26" spans="1:14" s="3" customFormat="1" x14ac:dyDescent="0.2">
      <c r="A26" s="24" t="s">
        <v>20</v>
      </c>
      <c r="B26" s="25" t="s">
        <v>22</v>
      </c>
      <c r="C26" s="25" t="s">
        <v>22</v>
      </c>
      <c r="D26" s="25" t="s">
        <v>22</v>
      </c>
      <c r="E26" s="25" t="s">
        <v>22</v>
      </c>
      <c r="F26" s="25" t="s">
        <v>22</v>
      </c>
      <c r="G26" s="25" t="s">
        <v>22</v>
      </c>
      <c r="H26" s="25" t="s">
        <v>22</v>
      </c>
      <c r="I26" s="25" t="s">
        <v>22</v>
      </c>
      <c r="J26" s="25" t="s">
        <v>22</v>
      </c>
      <c r="K26" s="24">
        <f t="shared" si="6"/>
        <v>54</v>
      </c>
      <c r="L26" s="24">
        <v>44</v>
      </c>
      <c r="M26" s="24">
        <v>10</v>
      </c>
      <c r="N26" s="24">
        <f t="shared" si="7"/>
        <v>8100</v>
      </c>
    </row>
    <row r="27" spans="1:14" s="3" customFormat="1" x14ac:dyDescent="0.2">
      <c r="A27" s="24" t="s">
        <v>21</v>
      </c>
      <c r="B27" s="25" t="s">
        <v>22</v>
      </c>
      <c r="C27" s="25" t="s">
        <v>22</v>
      </c>
      <c r="D27" s="25" t="s">
        <v>22</v>
      </c>
      <c r="E27" s="25" t="s">
        <v>22</v>
      </c>
      <c r="F27" s="25" t="s">
        <v>22</v>
      </c>
      <c r="G27" s="25" t="s">
        <v>22</v>
      </c>
      <c r="H27" s="25" t="s">
        <v>22</v>
      </c>
      <c r="I27" s="25" t="s">
        <v>22</v>
      </c>
      <c r="J27" s="25" t="s">
        <v>22</v>
      </c>
      <c r="K27" s="24">
        <f t="shared" si="6"/>
        <v>45</v>
      </c>
      <c r="L27" s="24">
        <v>45</v>
      </c>
      <c r="M27" s="24">
        <v>0</v>
      </c>
      <c r="N27" s="24">
        <f t="shared" si="7"/>
        <v>6750</v>
      </c>
    </row>
    <row r="28" spans="1:14" s="3" customFormat="1" x14ac:dyDescent="0.2">
      <c r="A28" s="24" t="s">
        <v>139</v>
      </c>
      <c r="B28" s="25" t="s">
        <v>22</v>
      </c>
      <c r="C28" s="25" t="s">
        <v>22</v>
      </c>
      <c r="D28" s="25" t="s">
        <v>22</v>
      </c>
      <c r="E28" s="25" t="s">
        <v>22</v>
      </c>
      <c r="F28" s="25" t="s">
        <v>22</v>
      </c>
      <c r="G28" s="25" t="s">
        <v>22</v>
      </c>
      <c r="H28" s="25" t="s">
        <v>22</v>
      </c>
      <c r="I28" s="25" t="s">
        <v>22</v>
      </c>
      <c r="J28" s="25" t="s">
        <v>22</v>
      </c>
      <c r="K28" s="24">
        <f t="shared" si="6"/>
        <v>97</v>
      </c>
      <c r="L28" s="24">
        <v>88</v>
      </c>
      <c r="M28" s="24">
        <v>9</v>
      </c>
      <c r="N28" s="24">
        <f t="shared" si="7"/>
        <v>14550</v>
      </c>
    </row>
    <row r="29" spans="1:14" s="3" customFormat="1" x14ac:dyDescent="0.2">
      <c r="B29" s="4"/>
      <c r="C29" s="4"/>
      <c r="D29" s="4"/>
      <c r="E29" s="4"/>
      <c r="F29" s="4"/>
      <c r="G29" s="4"/>
      <c r="H29" s="4"/>
      <c r="I29" s="4"/>
      <c r="J29" s="4"/>
    </row>
    <row r="30" spans="1:14" s="3" customFormat="1" x14ac:dyDescent="0.2">
      <c r="B30" s="4"/>
      <c r="C30" s="4"/>
      <c r="D30" s="4"/>
      <c r="E30" s="4"/>
      <c r="F30" s="4"/>
      <c r="G30" s="4"/>
      <c r="H30" s="4"/>
      <c r="I30" s="4"/>
      <c r="J30" s="4"/>
    </row>
    <row r="31" spans="1:14" s="3" customFormat="1" x14ac:dyDescent="0.2">
      <c r="B31" s="4"/>
      <c r="C31" s="4"/>
      <c r="D31" s="4"/>
      <c r="E31" s="4"/>
      <c r="F31" s="4"/>
      <c r="G31" s="4"/>
      <c r="H31" s="4"/>
      <c r="I31" s="4"/>
      <c r="J31" s="4"/>
    </row>
    <row r="32" spans="1:14" s="9" customFormat="1" ht="18.75" x14ac:dyDescent="0.2">
      <c r="A32" s="9" t="s">
        <v>126</v>
      </c>
      <c r="I32" s="9" t="s">
        <v>127</v>
      </c>
    </row>
    <row r="33" spans="2:10" s="3" customFormat="1" x14ac:dyDescent="0.2">
      <c r="B33" s="4"/>
      <c r="C33" s="4"/>
      <c r="D33" s="4"/>
      <c r="E33" s="4"/>
      <c r="F33" s="4"/>
      <c r="G33" s="4"/>
      <c r="H33" s="4"/>
      <c r="I33" s="4"/>
      <c r="J33" s="4"/>
    </row>
    <row r="34" spans="2:10" s="3" customFormat="1" x14ac:dyDescent="0.2">
      <c r="B34" s="4"/>
      <c r="C34" s="4"/>
      <c r="D34" s="4"/>
      <c r="E34" s="4"/>
      <c r="F34" s="4"/>
      <c r="G34" s="4"/>
      <c r="H34" s="4"/>
      <c r="I34" s="4"/>
      <c r="J34" s="4"/>
    </row>
    <row r="35" spans="2:10" s="3" customFormat="1" x14ac:dyDescent="0.2">
      <c r="B35" s="4"/>
      <c r="C35" s="4"/>
      <c r="D35" s="4"/>
      <c r="E35" s="4"/>
      <c r="F35" s="4"/>
      <c r="G35" s="4"/>
      <c r="H35" s="4"/>
      <c r="I35" s="4"/>
      <c r="J35" s="4"/>
    </row>
  </sheetData>
  <mergeCells count="12">
    <mergeCell ref="A10:A12"/>
    <mergeCell ref="K10:K12"/>
    <mergeCell ref="L10:M10"/>
    <mergeCell ref="L11:L12"/>
    <mergeCell ref="M11:M12"/>
    <mergeCell ref="N10:N12"/>
    <mergeCell ref="D11:F11"/>
    <mergeCell ref="B10:B12"/>
    <mergeCell ref="H11:J11"/>
    <mergeCell ref="C10:J10"/>
    <mergeCell ref="C11:C12"/>
    <mergeCell ref="G11:G12"/>
  </mergeCells>
  <pageMargins left="0.27" right="0.17" top="1.1200000000000001" bottom="0.74803149606299213" header="0.31496062992125984" footer="0.31496062992125984"/>
  <pageSetup paperSize="9"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812D-A221-4019-BA29-F5F112720EF4}">
  <dimension ref="A1:I25"/>
  <sheetViews>
    <sheetView view="pageBreakPreview" zoomScale="60" zoomScaleNormal="85" workbookViewId="0">
      <selection activeCell="C17" sqref="C17"/>
    </sheetView>
  </sheetViews>
  <sheetFormatPr defaultRowHeight="15.75" x14ac:dyDescent="0.25"/>
  <cols>
    <col min="1" max="1" width="61.140625" style="2" customWidth="1"/>
    <col min="2" max="2" width="12.28515625" style="4" customWidth="1"/>
    <col min="3" max="3" width="12.85546875" style="4" customWidth="1"/>
    <col min="4" max="6" width="14.42578125" style="4" customWidth="1"/>
    <col min="7" max="7" width="15.85546875" style="4" customWidth="1"/>
    <col min="8" max="8" width="13.140625" style="4" customWidth="1"/>
    <col min="9" max="9" width="14" style="4" customWidth="1"/>
    <col min="10" max="10" width="14.42578125" style="2" customWidth="1"/>
    <col min="11" max="11" width="11" style="2" customWidth="1"/>
    <col min="12" max="12" width="14.140625" style="2" customWidth="1"/>
    <col min="13" max="13" width="11.85546875" style="2" customWidth="1"/>
    <col min="14" max="16384" width="9.140625" style="2"/>
  </cols>
  <sheetData>
    <row r="1" spans="1:9" s="34" customFormat="1" ht="18.75" x14ac:dyDescent="0.3">
      <c r="B1" s="35" t="s">
        <v>144</v>
      </c>
      <c r="D1" s="35"/>
      <c r="E1" s="35"/>
      <c r="G1" s="35"/>
      <c r="I1" s="35"/>
    </row>
    <row r="2" spans="1:9" s="34" customFormat="1" ht="18.75" x14ac:dyDescent="0.3">
      <c r="B2" s="35" t="s">
        <v>24</v>
      </c>
      <c r="D2" s="35"/>
      <c r="E2" s="35"/>
      <c r="G2" s="35"/>
      <c r="I2" s="35"/>
    </row>
    <row r="3" spans="1:9" s="34" customFormat="1" ht="18.75" x14ac:dyDescent="0.3">
      <c r="B3" s="35" t="s">
        <v>141</v>
      </c>
      <c r="D3" s="35"/>
      <c r="E3" s="35"/>
      <c r="G3" s="35"/>
      <c r="I3" s="35"/>
    </row>
    <row r="4" spans="1:9" s="8" customFormat="1" ht="18.75" x14ac:dyDescent="0.3">
      <c r="B4" s="10"/>
      <c r="D4" s="10"/>
      <c r="E4" s="10"/>
      <c r="G4" s="10"/>
      <c r="H4" s="10"/>
      <c r="I4" s="10"/>
    </row>
    <row r="5" spans="1:9" s="8" customFormat="1" ht="18.75" x14ac:dyDescent="0.3">
      <c r="A5" s="54" t="s">
        <v>123</v>
      </c>
      <c r="B5" s="54"/>
      <c r="C5" s="54"/>
      <c r="E5" s="10"/>
      <c r="F5" s="10"/>
      <c r="G5" s="10"/>
      <c r="H5" s="10"/>
      <c r="I5" s="10"/>
    </row>
    <row r="6" spans="1:9" s="8" customFormat="1" ht="18.75" x14ac:dyDescent="0.3">
      <c r="A6" s="55" t="s">
        <v>145</v>
      </c>
      <c r="B6" s="55"/>
      <c r="C6" s="55"/>
      <c r="E6" s="10"/>
      <c r="F6" s="10"/>
      <c r="G6" s="10"/>
      <c r="H6" s="10"/>
      <c r="I6" s="10"/>
    </row>
    <row r="7" spans="1:9" s="8" customFormat="1" ht="18.75" x14ac:dyDescent="0.3">
      <c r="A7" s="56" t="s">
        <v>137</v>
      </c>
      <c r="B7" s="56"/>
      <c r="C7" s="56"/>
      <c r="E7" s="10"/>
      <c r="F7" s="10"/>
      <c r="G7" s="10"/>
      <c r="H7" s="10"/>
      <c r="I7" s="10"/>
    </row>
    <row r="8" spans="1:9" s="8" customFormat="1" ht="18.75" x14ac:dyDescent="0.3">
      <c r="B8" s="10"/>
      <c r="C8" s="10"/>
      <c r="D8" s="36"/>
      <c r="E8" s="10"/>
      <c r="F8" s="10"/>
      <c r="G8" s="10"/>
      <c r="H8" s="10"/>
      <c r="I8" s="10"/>
    </row>
    <row r="9" spans="1:9" s="4" customFormat="1" ht="101.25" customHeight="1" x14ac:dyDescent="0.2">
      <c r="A9" s="43" t="s">
        <v>146</v>
      </c>
      <c r="B9" s="43" t="s">
        <v>150</v>
      </c>
      <c r="C9" s="43" t="s">
        <v>147</v>
      </c>
    </row>
    <row r="10" spans="1:9" s="45" customFormat="1" x14ac:dyDescent="0.2">
      <c r="A10" s="44" t="s">
        <v>148</v>
      </c>
      <c r="B10" s="44">
        <f>SUM(B11:B18)</f>
        <v>147</v>
      </c>
      <c r="C10" s="44">
        <f>SUM(C11:C18)</f>
        <v>19</v>
      </c>
    </row>
    <row r="11" spans="1:9" s="3" customFormat="1" x14ac:dyDescent="0.2">
      <c r="A11" s="43" t="s">
        <v>149</v>
      </c>
      <c r="B11" s="43">
        <f>12+11+8</f>
        <v>31</v>
      </c>
      <c r="C11" s="43">
        <v>4</v>
      </c>
    </row>
    <row r="12" spans="1:9" s="3" customFormat="1" x14ac:dyDescent="0.2">
      <c r="A12" s="43" t="s">
        <v>151</v>
      </c>
      <c r="B12" s="43">
        <v>7</v>
      </c>
      <c r="C12" s="43">
        <v>1</v>
      </c>
    </row>
    <row r="13" spans="1:9" s="3" customFormat="1" x14ac:dyDescent="0.2">
      <c r="A13" s="43" t="s">
        <v>152</v>
      </c>
      <c r="B13" s="43">
        <v>8</v>
      </c>
      <c r="C13" s="43">
        <v>3</v>
      </c>
    </row>
    <row r="14" spans="1:9" s="3" customFormat="1" x14ac:dyDescent="0.2">
      <c r="A14" s="43" t="s">
        <v>153</v>
      </c>
      <c r="B14" s="43">
        <v>4</v>
      </c>
      <c r="C14" s="43">
        <v>1</v>
      </c>
    </row>
    <row r="15" spans="1:9" s="3" customFormat="1" x14ac:dyDescent="0.2">
      <c r="A15" s="43" t="s">
        <v>154</v>
      </c>
      <c r="B15" s="43">
        <f>7+16</f>
        <v>23</v>
      </c>
      <c r="C15" s="43">
        <v>4</v>
      </c>
    </row>
    <row r="16" spans="1:9" s="3" customFormat="1" x14ac:dyDescent="0.2">
      <c r="A16" s="43" t="s">
        <v>155</v>
      </c>
      <c r="B16" s="43">
        <v>31</v>
      </c>
      <c r="C16" s="43">
        <v>1</v>
      </c>
    </row>
    <row r="17" spans="1:9" s="3" customFormat="1" x14ac:dyDescent="0.2">
      <c r="A17" s="43" t="s">
        <v>156</v>
      </c>
      <c r="B17" s="43">
        <v>14</v>
      </c>
      <c r="C17" s="43">
        <v>4</v>
      </c>
    </row>
    <row r="18" spans="1:9" s="3" customFormat="1" x14ac:dyDescent="0.2">
      <c r="A18" s="43" t="s">
        <v>157</v>
      </c>
      <c r="B18" s="43">
        <v>29</v>
      </c>
      <c r="C18" s="43">
        <v>1</v>
      </c>
    </row>
    <row r="19" spans="1:9" s="3" customFormat="1" x14ac:dyDescent="0.2">
      <c r="B19" s="4"/>
      <c r="C19" s="4"/>
    </row>
    <row r="20" spans="1:9" s="3" customFormat="1" x14ac:dyDescent="0.2">
      <c r="B20" s="4"/>
      <c r="C20" s="4"/>
    </row>
    <row r="21" spans="1:9" s="3" customFormat="1" x14ac:dyDescent="0.2">
      <c r="B21" s="4"/>
      <c r="C21" s="4"/>
      <c r="D21" s="4"/>
      <c r="E21" s="4"/>
      <c r="F21" s="4"/>
      <c r="G21" s="4"/>
      <c r="H21" s="4"/>
      <c r="I21" s="4"/>
    </row>
    <row r="22" spans="1:9" s="9" customFormat="1" ht="18.75" x14ac:dyDescent="0.2">
      <c r="A22" s="9" t="s">
        <v>126</v>
      </c>
      <c r="C22" s="9" t="s">
        <v>127</v>
      </c>
    </row>
    <row r="23" spans="1:9" s="3" customFormat="1" x14ac:dyDescent="0.2">
      <c r="B23" s="4"/>
      <c r="C23" s="4"/>
      <c r="D23" s="4"/>
      <c r="E23" s="4"/>
      <c r="F23" s="4"/>
      <c r="G23" s="4"/>
      <c r="H23" s="4"/>
      <c r="I23" s="4"/>
    </row>
    <row r="24" spans="1:9" s="3" customFormat="1" x14ac:dyDescent="0.2">
      <c r="B24" s="4"/>
      <c r="C24" s="4"/>
      <c r="D24" s="4"/>
      <c r="E24" s="4"/>
      <c r="F24" s="4"/>
      <c r="G24" s="4"/>
      <c r="H24" s="4"/>
      <c r="I24" s="4"/>
    </row>
    <row r="25" spans="1:9" s="3" customFormat="1" x14ac:dyDescent="0.2">
      <c r="B25" s="4"/>
      <c r="C25" s="4"/>
      <c r="D25" s="4"/>
      <c r="E25" s="4"/>
      <c r="F25" s="4"/>
      <c r="G25" s="4"/>
      <c r="H25" s="4"/>
      <c r="I25" s="4"/>
    </row>
  </sheetData>
  <mergeCells count="3"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 1</vt:lpstr>
      <vt:lpstr>дод 2</vt:lpstr>
      <vt:lpstr>дод 3</vt:lpstr>
      <vt:lpstr>'дод 1'!Заголовки_для_друку</vt:lpstr>
      <vt:lpstr>'дод 1'!Область_друку</vt:lpstr>
      <vt:lpstr>'дод 2'!Область_друку</vt:lpstr>
      <vt:lpstr>'дод 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2018-12-09T08:53:09Z</cp:lastPrinted>
  <dcterms:created xsi:type="dcterms:W3CDTF">2016-10-04T12:52:10Z</dcterms:created>
  <dcterms:modified xsi:type="dcterms:W3CDTF">2018-12-17T12:58:39Z</dcterms:modified>
</cp:coreProperties>
</file>