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6605" windowHeight="9435"/>
  </bookViews>
  <sheets>
    <sheet name="Лист1" sheetId="1" r:id="rId1"/>
  </sheets>
  <definedNames>
    <definedName name="_xlnm.Print_Titles" localSheetId="0">Лист1!$A:$F,Лист1!$8:$8</definedName>
    <definedName name="_xlnm.Print_Area" localSheetId="0">Лист1!$A$1:$R$41</definedName>
  </definedNames>
  <calcPr calcId="125725"/>
</workbook>
</file>

<file path=xl/calcChain.xml><?xml version="1.0" encoding="utf-8"?>
<calcChain xmlns="http://schemas.openxmlformats.org/spreadsheetml/2006/main">
  <c r="H20" i="1"/>
  <c r="H19"/>
  <c r="H18"/>
  <c r="H17"/>
  <c r="H16"/>
  <c r="H15"/>
  <c r="H21"/>
  <c r="H13"/>
  <c r="H12" s="1"/>
  <c r="O15"/>
  <c r="K29" l="1"/>
  <c r="K20"/>
  <c r="I21" l="1"/>
  <c r="J21"/>
  <c r="L21"/>
  <c r="N21"/>
  <c r="O21"/>
  <c r="P25"/>
  <c r="M25" s="1"/>
  <c r="H25"/>
  <c r="P29"/>
  <c r="P24"/>
  <c r="P21" s="1"/>
  <c r="H23"/>
  <c r="K13"/>
  <c r="K27"/>
  <c r="K21" s="1"/>
  <c r="M28"/>
  <c r="H28"/>
  <c r="G28"/>
  <c r="M33"/>
  <c r="M34"/>
  <c r="M35"/>
  <c r="M36"/>
  <c r="M37"/>
  <c r="M32"/>
  <c r="H33"/>
  <c r="H34"/>
  <c r="H35"/>
  <c r="H36"/>
  <c r="H37"/>
  <c r="H32"/>
  <c r="H30" s="1"/>
  <c r="M29"/>
  <c r="M27"/>
  <c r="M26"/>
  <c r="M24"/>
  <c r="M23"/>
  <c r="M21" s="1"/>
  <c r="H24"/>
  <c r="H26"/>
  <c r="H27"/>
  <c r="H29"/>
  <c r="N13"/>
  <c r="P13"/>
  <c r="J13"/>
  <c r="L13"/>
  <c r="N30"/>
  <c r="O30"/>
  <c r="P30"/>
  <c r="I30"/>
  <c r="J30"/>
  <c r="K30"/>
  <c r="L30"/>
  <c r="O19"/>
  <c r="O18"/>
  <c r="O16"/>
  <c r="O13"/>
  <c r="I20"/>
  <c r="I19"/>
  <c r="I18"/>
  <c r="I17"/>
  <c r="I16"/>
  <c r="I15"/>
  <c r="I13" s="1"/>
  <c r="I12" s="1"/>
  <c r="I11" s="1"/>
  <c r="I38" s="1"/>
  <c r="M20"/>
  <c r="M19"/>
  <c r="M18"/>
  <c r="M17"/>
  <c r="M16"/>
  <c r="M15"/>
  <c r="G25" l="1"/>
  <c r="J12"/>
  <c r="J11" s="1"/>
  <c r="J38" s="1"/>
  <c r="L12"/>
  <c r="L11" s="1"/>
  <c r="L38" s="1"/>
  <c r="K12"/>
  <c r="K11"/>
  <c r="K38" s="1"/>
  <c r="O12"/>
  <c r="O11" s="1"/>
  <c r="O38" s="1"/>
  <c r="P12"/>
  <c r="P11" s="1"/>
  <c r="P38" s="1"/>
  <c r="N12"/>
  <c r="N11" s="1"/>
  <c r="N38" s="1"/>
  <c r="G33"/>
  <c r="G34"/>
  <c r="G35"/>
  <c r="G36"/>
  <c r="G37"/>
  <c r="M30"/>
  <c r="G32"/>
  <c r="G24"/>
  <c r="G26"/>
  <c r="G27"/>
  <c r="G29"/>
  <c r="G23"/>
  <c r="G16"/>
  <c r="G17"/>
  <c r="G18"/>
  <c r="G19"/>
  <c r="G20"/>
  <c r="G15"/>
  <c r="M13"/>
  <c r="G21" l="1"/>
  <c r="M12"/>
  <c r="M11" s="1"/>
  <c r="M38" s="1"/>
  <c r="G30"/>
  <c r="H11"/>
  <c r="H38" s="1"/>
  <c r="G13"/>
  <c r="G12" l="1"/>
  <c r="G11" s="1"/>
  <c r="G38" s="1"/>
</calcChain>
</file>

<file path=xl/sharedStrings.xml><?xml version="1.0" encoding="utf-8"?>
<sst xmlns="http://schemas.openxmlformats.org/spreadsheetml/2006/main" count="64" uniqueCount="50">
  <si>
    <t>Код програмної класифікації видатків та кредитування місцевого бюджету</t>
  </si>
  <si>
    <t>Код ТПКВКМБ</t>
  </si>
  <si>
    <t>Код ФКВКБ</t>
  </si>
  <si>
    <t>Найменування головного розпорядника, відповідального виконавця, бюджетної програми або напряму видатків згідно з типовою відомчою/ТПКВКМБ</t>
  </si>
  <si>
    <t>Виконавчий комітет Зеленодольської міської ради</t>
  </si>
  <si>
    <t>до рішення міської ради</t>
  </si>
  <si>
    <t>ВСЬОГО</t>
  </si>
  <si>
    <t>Код економічної класифікації видатків</t>
  </si>
  <si>
    <t>0200000</t>
  </si>
  <si>
    <t>0210000</t>
  </si>
  <si>
    <t>0211020</t>
  </si>
  <si>
    <t>1020</t>
  </si>
  <si>
    <t>0921</t>
  </si>
  <si>
    <t>Надання загальної середньої освіти загальноосвітніми навчальними закладами (в т.ч. школою-дитячим-садком, інтернатом при школі), спеціалізованими школами, ліцеями, гімназіями, колегіумами</t>
  </si>
  <si>
    <t>3110</t>
  </si>
  <si>
    <t>у тому числі:</t>
  </si>
  <si>
    <t>субвенція</t>
  </si>
  <si>
    <t>співфінансування з міського бюджету</t>
  </si>
  <si>
    <t>2210</t>
  </si>
  <si>
    <t>Обсяг видатків - всього</t>
  </si>
  <si>
    <t>Зеленодольська загальноосвітня школа І-ІІІ ступенів №1</t>
  </si>
  <si>
    <t>Зеленодольська загальноосвітня школа І-ІІІ ступенів №2</t>
  </si>
  <si>
    <t>Великокостромська загальноосвітня школа І-ІІІ ступенів</t>
  </si>
  <si>
    <t>Мар'янська загальноосвітня школа І-ІІІ ступенів №1</t>
  </si>
  <si>
    <t>Мар'янська загальноосвітня школа І-ІІІ ступенів №2</t>
  </si>
  <si>
    <t>Мар'янська загальноосвітня школа І ступеня</t>
  </si>
  <si>
    <t>Зеленодольська загальноосвітня школа І-ІІІ ступенів №1: інтерактивна дошка (3 шт.)</t>
  </si>
  <si>
    <t>Зеленодольська загальноосвітня школа І-ІІІ ступенів №2: інтерактивна дошка (2 шт.)</t>
  </si>
  <si>
    <t>Великокостромська загальноосвітня школа І-ІІІ ступенів: проектор</t>
  </si>
  <si>
    <t>Мар'янська загальноосвітня школа І-ІІІ ступенів №1: проектор</t>
  </si>
  <si>
    <t>Мар'янська загальноосвітня школа І-ІІІ ступенів №2: принтер</t>
  </si>
  <si>
    <t>2250</t>
  </si>
  <si>
    <t>Видатки на підвищенна кваліфікації педагогічних працівників - всього</t>
  </si>
  <si>
    <t>Секретар ради</t>
  </si>
  <si>
    <t>О.М.Ярошенко</t>
  </si>
  <si>
    <t>з них:</t>
  </si>
  <si>
    <t>Назва закладів загальної середньої освіти</t>
  </si>
  <si>
    <t>Всього</t>
  </si>
  <si>
    <t>у тому числі на:</t>
  </si>
  <si>
    <t>придбання дидактичного матеріалу</t>
  </si>
  <si>
    <t>придбання сучасних меблів для початкових класів</t>
  </si>
  <si>
    <t>придбання комп'ютерного обладнання, відповідного мультимедійного контенту для початкових класів</t>
  </si>
  <si>
    <t>на підвищення кваліфікації педагогічних працівників</t>
  </si>
  <si>
    <t>Додаток 9</t>
  </si>
  <si>
    <t>від 26 вересня 2018 року №</t>
  </si>
  <si>
    <t xml:space="preserve">Перелік видатків, фінансування яких буде здійснюватися за рахунок коштів субвенції з місцевого бюджету на забезпечення якісної, </t>
  </si>
  <si>
    <t>сучасної та доступної загальної середньої освіти "Нова українська школа" за рахунок відповідної субвенції з державного бюджету</t>
  </si>
  <si>
    <t>Продовження додатка 9</t>
  </si>
  <si>
    <t>Мар'янська загальноосвітня школа  Іступеня: багатофункціональний пристрій</t>
  </si>
  <si>
    <t>Зеленодольська загальноосвітня школа І-ІІІ ступенів №2: проектор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</si>
</sst>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6"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7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1" fillId="0" borderId="0" xfId="0" applyNumberFormat="1" applyFont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left"/>
    </xf>
    <xf numFmtId="164" fontId="1" fillId="0" borderId="0" xfId="0" applyNumberFormat="1" applyFont="1"/>
    <xf numFmtId="49" fontId="4" fillId="0" borderId="0" xfId="0" applyNumberFormat="1" applyFont="1"/>
    <xf numFmtId="4" fontId="1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164" fontId="1" fillId="0" borderId="3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/>
    <xf numFmtId="49" fontId="1" fillId="0" borderId="9" xfId="0" applyNumberFormat="1" applyFont="1" applyBorder="1"/>
    <xf numFmtId="0" fontId="5" fillId="0" borderId="6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4" xfId="0" quotePrefix="1" applyNumberFormat="1" applyFont="1" applyBorder="1" applyAlignment="1">
      <alignment horizontal="center" vertical="center" wrapText="1"/>
    </xf>
    <xf numFmtId="49" fontId="1" fillId="0" borderId="6" xfId="0" quotePrefix="1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9"/>
  <sheetViews>
    <sheetView tabSelected="1" view="pageBreakPreview" zoomScaleNormal="100" zoomScaleSheetLayoutView="100" workbookViewId="0">
      <selection activeCell="I13" sqref="I13"/>
    </sheetView>
  </sheetViews>
  <sheetFormatPr defaultRowHeight="12.75"/>
  <cols>
    <col min="1" max="1" width="13.28515625" style="1" customWidth="1"/>
    <col min="2" max="2" width="8.7109375" style="1" customWidth="1"/>
    <col min="3" max="3" width="8.42578125" style="1" customWidth="1"/>
    <col min="4" max="4" width="12.140625" style="1" customWidth="1"/>
    <col min="5" max="5" width="29.42578125" style="2" customWidth="1"/>
    <col min="6" max="6" width="75.28515625" style="2" customWidth="1"/>
    <col min="7" max="7" width="14.42578125" style="2" customWidth="1"/>
    <col min="8" max="8" width="14.85546875" style="2" customWidth="1"/>
    <col min="9" max="9" width="13" style="2" customWidth="1"/>
    <col min="10" max="10" width="14.140625" style="2" customWidth="1"/>
    <col min="11" max="11" width="16.5703125" style="2" customWidth="1"/>
    <col min="12" max="12" width="13.7109375" style="2" customWidth="1"/>
    <col min="13" max="13" width="16.5703125" style="2" customWidth="1"/>
    <col min="14" max="14" width="13.85546875" style="2" customWidth="1"/>
    <col min="15" max="15" width="14.140625" style="2" customWidth="1"/>
    <col min="16" max="16" width="18.140625" style="2" customWidth="1"/>
    <col min="17" max="20" width="11.5703125" style="2" customWidth="1"/>
    <col min="21" max="21" width="12.7109375" style="2" customWidth="1"/>
    <col min="22" max="16384" width="9.140625" style="2"/>
  </cols>
  <sheetData>
    <row r="1" spans="1:16">
      <c r="G1" s="14"/>
      <c r="H1" s="14" t="s">
        <v>43</v>
      </c>
      <c r="I1" s="14"/>
      <c r="J1" s="14"/>
      <c r="K1" s="14"/>
      <c r="L1" s="14"/>
      <c r="M1" s="14"/>
      <c r="O1" s="2" t="s">
        <v>47</v>
      </c>
    </row>
    <row r="2" spans="1:16">
      <c r="G2" s="14"/>
      <c r="H2" s="14" t="s">
        <v>5</v>
      </c>
      <c r="I2" s="14"/>
      <c r="J2" s="14"/>
      <c r="K2" s="14"/>
      <c r="L2" s="14"/>
      <c r="M2" s="14"/>
    </row>
    <row r="3" spans="1:16">
      <c r="G3" s="14"/>
      <c r="H3" s="14" t="s">
        <v>44</v>
      </c>
      <c r="I3" s="14"/>
      <c r="J3" s="14"/>
      <c r="K3" s="14"/>
      <c r="L3" s="14"/>
      <c r="M3" s="14"/>
    </row>
    <row r="5" spans="1:16" s="4" customFormat="1" ht="18.75">
      <c r="B5" s="19"/>
      <c r="C5" s="19"/>
      <c r="D5" s="19"/>
      <c r="E5" s="19"/>
      <c r="F5" s="19"/>
      <c r="H5" s="20" t="s">
        <v>45</v>
      </c>
      <c r="I5" s="19"/>
      <c r="J5" s="19"/>
      <c r="K5" s="19"/>
      <c r="L5" s="19"/>
      <c r="M5" s="19"/>
    </row>
    <row r="6" spans="1:16" s="4" customFormat="1" ht="18.75">
      <c r="B6" s="19"/>
      <c r="C6" s="19"/>
      <c r="D6" s="19"/>
      <c r="E6" s="19"/>
      <c r="F6" s="19"/>
      <c r="H6" s="20" t="s">
        <v>46</v>
      </c>
      <c r="I6" s="19"/>
      <c r="J6" s="19"/>
      <c r="K6" s="19"/>
      <c r="L6" s="19"/>
      <c r="M6" s="19"/>
    </row>
    <row r="7" spans="1:16" ht="13.5" thickBot="1">
      <c r="A7" s="31"/>
      <c r="B7" s="32"/>
      <c r="C7" s="32"/>
      <c r="D7" s="32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</row>
    <row r="8" spans="1:16" s="5" customFormat="1">
      <c r="A8" s="38" t="s">
        <v>0</v>
      </c>
      <c r="B8" s="38" t="s">
        <v>1</v>
      </c>
      <c r="C8" s="38" t="s">
        <v>2</v>
      </c>
      <c r="D8" s="38" t="s">
        <v>7</v>
      </c>
      <c r="E8" s="40" t="s">
        <v>3</v>
      </c>
      <c r="F8" s="40" t="s">
        <v>36</v>
      </c>
      <c r="G8" s="40" t="s">
        <v>19</v>
      </c>
      <c r="H8" s="35" t="s">
        <v>35</v>
      </c>
      <c r="I8" s="35"/>
      <c r="J8" s="35"/>
      <c r="K8" s="35"/>
      <c r="L8" s="35"/>
      <c r="M8" s="35"/>
      <c r="N8" s="35"/>
      <c r="O8" s="35"/>
      <c r="P8" s="35"/>
    </row>
    <row r="9" spans="1:16" s="5" customFormat="1">
      <c r="A9" s="38"/>
      <c r="B9" s="38"/>
      <c r="C9" s="38"/>
      <c r="D9" s="38"/>
      <c r="E9" s="40"/>
      <c r="F9" s="40"/>
      <c r="G9" s="40"/>
      <c r="H9" s="41" t="s">
        <v>16</v>
      </c>
      <c r="I9" s="41" t="s">
        <v>38</v>
      </c>
      <c r="J9" s="41"/>
      <c r="K9" s="41"/>
      <c r="L9" s="41"/>
      <c r="M9" s="36" t="s">
        <v>17</v>
      </c>
      <c r="N9" s="41" t="s">
        <v>38</v>
      </c>
      <c r="O9" s="41"/>
      <c r="P9" s="41"/>
    </row>
    <row r="10" spans="1:16" s="5" customFormat="1" ht="151.5" customHeight="1" thickBot="1">
      <c r="A10" s="39"/>
      <c r="B10" s="39"/>
      <c r="C10" s="39"/>
      <c r="D10" s="39"/>
      <c r="E10" s="37"/>
      <c r="F10" s="37"/>
      <c r="G10" s="37"/>
      <c r="H10" s="42"/>
      <c r="I10" s="30" t="s">
        <v>39</v>
      </c>
      <c r="J10" s="30" t="s">
        <v>40</v>
      </c>
      <c r="K10" s="30" t="s">
        <v>41</v>
      </c>
      <c r="L10" s="30" t="s">
        <v>42</v>
      </c>
      <c r="M10" s="37"/>
      <c r="N10" s="30" t="s">
        <v>39</v>
      </c>
      <c r="O10" s="30" t="s">
        <v>40</v>
      </c>
      <c r="P10" s="30" t="s">
        <v>41</v>
      </c>
    </row>
    <row r="11" spans="1:16" s="6" customFormat="1" ht="26.25" thickBot="1">
      <c r="A11" s="27" t="s">
        <v>8</v>
      </c>
      <c r="B11" s="27"/>
      <c r="C11" s="27"/>
      <c r="D11" s="27"/>
      <c r="E11" s="28" t="s">
        <v>4</v>
      </c>
      <c r="F11" s="28"/>
      <c r="G11" s="29">
        <f t="shared" ref="G11:P11" si="0">G12</f>
        <v>666797</v>
      </c>
      <c r="H11" s="29">
        <f t="shared" si="0"/>
        <v>520369</v>
      </c>
      <c r="I11" s="29">
        <f t="shared" si="0"/>
        <v>202338</v>
      </c>
      <c r="J11" s="29">
        <f t="shared" si="0"/>
        <v>172827</v>
      </c>
      <c r="K11" s="29">
        <f t="shared" si="0"/>
        <v>125944</v>
      </c>
      <c r="L11" s="29">
        <f t="shared" si="0"/>
        <v>19260</v>
      </c>
      <c r="M11" s="29">
        <f t="shared" si="0"/>
        <v>146428</v>
      </c>
      <c r="N11" s="29">
        <f t="shared" si="0"/>
        <v>22482</v>
      </c>
      <c r="O11" s="29">
        <f t="shared" si="0"/>
        <v>85605</v>
      </c>
      <c r="P11" s="29">
        <f t="shared" si="0"/>
        <v>36805</v>
      </c>
    </row>
    <row r="12" spans="1:16" s="6" customFormat="1" ht="26.25" thickBot="1">
      <c r="A12" s="27" t="s">
        <v>9</v>
      </c>
      <c r="B12" s="27"/>
      <c r="C12" s="27"/>
      <c r="D12" s="27"/>
      <c r="E12" s="28" t="s">
        <v>4</v>
      </c>
      <c r="F12" s="28"/>
      <c r="G12" s="29">
        <f t="shared" ref="G12:P12" si="1">G13+G21+G30</f>
        <v>666797</v>
      </c>
      <c r="H12" s="29">
        <f>H13+H21+H30</f>
        <v>520369</v>
      </c>
      <c r="I12" s="29">
        <f t="shared" si="1"/>
        <v>202338</v>
      </c>
      <c r="J12" s="29">
        <f t="shared" si="1"/>
        <v>172827</v>
      </c>
      <c r="K12" s="29">
        <f t="shared" si="1"/>
        <v>125944</v>
      </c>
      <c r="L12" s="29">
        <f t="shared" si="1"/>
        <v>19260</v>
      </c>
      <c r="M12" s="29">
        <f t="shared" si="1"/>
        <v>146428</v>
      </c>
      <c r="N12" s="29">
        <f t="shared" si="1"/>
        <v>22482</v>
      </c>
      <c r="O12" s="29">
        <f t="shared" si="1"/>
        <v>85605</v>
      </c>
      <c r="P12" s="29">
        <f t="shared" si="1"/>
        <v>36805</v>
      </c>
    </row>
    <row r="13" spans="1:16" s="5" customFormat="1" ht="12.75" customHeight="1">
      <c r="A13" s="43" t="s">
        <v>10</v>
      </c>
      <c r="B13" s="38" t="s">
        <v>11</v>
      </c>
      <c r="C13" s="43" t="s">
        <v>12</v>
      </c>
      <c r="D13" s="38" t="s">
        <v>18</v>
      </c>
      <c r="E13" s="38" t="s">
        <v>13</v>
      </c>
      <c r="F13" s="18" t="s">
        <v>37</v>
      </c>
      <c r="G13" s="21">
        <f>G15+G16+G17+G18+G19+G20</f>
        <v>486692</v>
      </c>
      <c r="H13" s="21">
        <f>H15+H16+H17+H18+H19+H20</f>
        <v>376361</v>
      </c>
      <c r="I13" s="21">
        <f t="shared" ref="I13:L13" si="2">I15+I16+I17+I18+I19+I20</f>
        <v>202338</v>
      </c>
      <c r="J13" s="21">
        <f t="shared" si="2"/>
        <v>172827</v>
      </c>
      <c r="K13" s="21">
        <f>K15+K16+K17+K18+K19+K20</f>
        <v>1196</v>
      </c>
      <c r="L13" s="21">
        <f t="shared" si="2"/>
        <v>0</v>
      </c>
      <c r="M13" s="21">
        <f>M15+M16+M17+M18+M19+M20</f>
        <v>110331</v>
      </c>
      <c r="N13" s="21">
        <f t="shared" ref="N13:P13" si="3">N15+N16+N17+N18+N19+N20</f>
        <v>22482</v>
      </c>
      <c r="O13" s="21">
        <f t="shared" si="3"/>
        <v>85605</v>
      </c>
      <c r="P13" s="21">
        <f t="shared" si="3"/>
        <v>708</v>
      </c>
    </row>
    <row r="14" spans="1:16" s="17" customFormat="1">
      <c r="A14" s="43"/>
      <c r="B14" s="38"/>
      <c r="C14" s="43"/>
      <c r="D14" s="38"/>
      <c r="E14" s="38"/>
      <c r="F14" s="15" t="s">
        <v>15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</row>
    <row r="15" spans="1:16" s="17" customFormat="1">
      <c r="A15" s="43"/>
      <c r="B15" s="38"/>
      <c r="C15" s="43"/>
      <c r="D15" s="38"/>
      <c r="E15" s="38"/>
      <c r="F15" s="15" t="s">
        <v>20</v>
      </c>
      <c r="G15" s="16">
        <f>H15+M15</f>
        <v>182283</v>
      </c>
      <c r="H15" s="16">
        <f>SUM(I15:L15)</f>
        <v>136098</v>
      </c>
      <c r="I15" s="16">
        <f>80418-12987</f>
        <v>67431</v>
      </c>
      <c r="J15" s="16">
        <v>68667</v>
      </c>
      <c r="K15" s="16">
        <v>0</v>
      </c>
      <c r="L15" s="16">
        <v>0</v>
      </c>
      <c r="M15" s="16">
        <f>708+7494+37983</f>
        <v>46185</v>
      </c>
      <c r="N15" s="16">
        <v>7494</v>
      </c>
      <c r="O15" s="16">
        <f>37983-1174-1536</f>
        <v>35273</v>
      </c>
      <c r="P15" s="16">
        <v>708</v>
      </c>
    </row>
    <row r="16" spans="1:16" s="17" customFormat="1">
      <c r="A16" s="43"/>
      <c r="B16" s="38"/>
      <c r="C16" s="43"/>
      <c r="D16" s="38"/>
      <c r="E16" s="38"/>
      <c r="F16" s="15" t="s">
        <v>21</v>
      </c>
      <c r="G16" s="16">
        <f t="shared" ref="G16:G20" si="4">H16+M16</f>
        <v>139395</v>
      </c>
      <c r="H16" s="16">
        <f t="shared" ref="H16:H20" si="5">SUM(I16:L16)</f>
        <v>109529</v>
      </c>
      <c r="I16" s="16">
        <f>60960-3511</f>
        <v>57449</v>
      </c>
      <c r="J16" s="16">
        <v>52080</v>
      </c>
      <c r="K16" s="16">
        <v>0</v>
      </c>
      <c r="L16" s="16">
        <v>0</v>
      </c>
      <c r="M16" s="16">
        <f>0+4996+24870</f>
        <v>29866</v>
      </c>
      <c r="N16" s="16">
        <v>4996</v>
      </c>
      <c r="O16" s="16">
        <f>24870-6</f>
        <v>24864</v>
      </c>
      <c r="P16" s="16">
        <v>0</v>
      </c>
    </row>
    <row r="17" spans="1:16" s="17" customFormat="1">
      <c r="A17" s="43"/>
      <c r="B17" s="38"/>
      <c r="C17" s="43"/>
      <c r="D17" s="38"/>
      <c r="E17" s="38"/>
      <c r="F17" s="15" t="s">
        <v>22</v>
      </c>
      <c r="G17" s="16">
        <f t="shared" si="4"/>
        <v>53325</v>
      </c>
      <c r="H17" s="16">
        <f t="shared" si="5"/>
        <v>41573</v>
      </c>
      <c r="I17" s="16">
        <f>22352+125</f>
        <v>22477</v>
      </c>
      <c r="J17" s="16">
        <v>19096</v>
      </c>
      <c r="K17" s="16">
        <v>0</v>
      </c>
      <c r="L17" s="16">
        <v>0</v>
      </c>
      <c r="M17" s="16">
        <f>5405+2498+3849</f>
        <v>11752</v>
      </c>
      <c r="N17" s="16">
        <v>2498</v>
      </c>
      <c r="O17" s="16">
        <v>9254</v>
      </c>
      <c r="P17" s="16">
        <v>0</v>
      </c>
    </row>
    <row r="18" spans="1:16" s="17" customFormat="1">
      <c r="A18" s="43"/>
      <c r="B18" s="38"/>
      <c r="C18" s="43"/>
      <c r="D18" s="38"/>
      <c r="E18" s="38"/>
      <c r="F18" s="15" t="s">
        <v>23</v>
      </c>
      <c r="G18" s="16">
        <f t="shared" si="4"/>
        <v>44975</v>
      </c>
      <c r="H18" s="16">
        <f t="shared" si="5"/>
        <v>36365</v>
      </c>
      <c r="I18" s="16">
        <f>16256+6221</f>
        <v>22477</v>
      </c>
      <c r="J18" s="16">
        <v>13888</v>
      </c>
      <c r="K18" s="16">
        <v>0</v>
      </c>
      <c r="L18" s="16">
        <v>0</v>
      </c>
      <c r="M18" s="16">
        <f>4016+2498+2096</f>
        <v>8610</v>
      </c>
      <c r="N18" s="16">
        <v>2498</v>
      </c>
      <c r="O18" s="16">
        <f>6112+892</f>
        <v>7004</v>
      </c>
      <c r="P18" s="16">
        <v>0</v>
      </c>
    </row>
    <row r="19" spans="1:16" s="17" customFormat="1">
      <c r="A19" s="43"/>
      <c r="B19" s="38"/>
      <c r="C19" s="43"/>
      <c r="D19" s="38"/>
      <c r="E19" s="38"/>
      <c r="F19" s="15" t="s">
        <v>24</v>
      </c>
      <c r="G19" s="16">
        <f t="shared" si="4"/>
        <v>42371</v>
      </c>
      <c r="H19" s="16">
        <f t="shared" si="5"/>
        <v>34089</v>
      </c>
      <c r="I19" s="16">
        <f>12192+10285</f>
        <v>22477</v>
      </c>
      <c r="J19" s="16">
        <v>10416</v>
      </c>
      <c r="K19" s="16">
        <v>1196</v>
      </c>
      <c r="L19" s="16">
        <v>0</v>
      </c>
      <c r="M19" s="16">
        <f>3012+2498+2772</f>
        <v>8282</v>
      </c>
      <c r="N19" s="16">
        <v>2498</v>
      </c>
      <c r="O19" s="16">
        <f>5784+288</f>
        <v>6072</v>
      </c>
      <c r="P19" s="16">
        <v>0</v>
      </c>
    </row>
    <row r="20" spans="1:16" s="17" customFormat="1" ht="13.5" thickBot="1">
      <c r="A20" s="43"/>
      <c r="B20" s="38"/>
      <c r="C20" s="43"/>
      <c r="D20" s="39"/>
      <c r="E20" s="38"/>
      <c r="F20" s="22" t="s">
        <v>25</v>
      </c>
      <c r="G20" s="23">
        <f t="shared" si="4"/>
        <v>24343</v>
      </c>
      <c r="H20" s="23">
        <f t="shared" si="5"/>
        <v>18707</v>
      </c>
      <c r="I20" s="23">
        <f>10160-133</f>
        <v>10027</v>
      </c>
      <c r="J20" s="23">
        <v>8680</v>
      </c>
      <c r="K20" s="23">
        <f>3330-3330</f>
        <v>0</v>
      </c>
      <c r="L20" s="23">
        <v>0</v>
      </c>
      <c r="M20" s="23">
        <f>2629+2498+509</f>
        <v>5636</v>
      </c>
      <c r="N20" s="23">
        <v>2498</v>
      </c>
      <c r="O20" s="23">
        <v>3138</v>
      </c>
      <c r="P20" s="23">
        <v>0</v>
      </c>
    </row>
    <row r="21" spans="1:16" s="17" customFormat="1">
      <c r="A21" s="43"/>
      <c r="B21" s="38"/>
      <c r="C21" s="43"/>
      <c r="D21" s="45" t="s">
        <v>14</v>
      </c>
      <c r="E21" s="38"/>
      <c r="F21" s="18" t="s">
        <v>37</v>
      </c>
      <c r="G21" s="21">
        <f t="shared" ref="G21:L21" si="6">G23+G24+G25+G26+G27+G28+G29</f>
        <v>160845</v>
      </c>
      <c r="H21" s="21">
        <f>H23+H24+H25+H26+H27+H28+H29</f>
        <v>124748</v>
      </c>
      <c r="I21" s="21">
        <f t="shared" si="6"/>
        <v>0</v>
      </c>
      <c r="J21" s="21">
        <f t="shared" si="6"/>
        <v>0</v>
      </c>
      <c r="K21" s="21">
        <f t="shared" si="6"/>
        <v>124748</v>
      </c>
      <c r="L21" s="21">
        <f t="shared" si="6"/>
        <v>0</v>
      </c>
      <c r="M21" s="21">
        <f>M23+M24+M25+M26+M27+M28+M29</f>
        <v>36097</v>
      </c>
      <c r="N21" s="21">
        <f t="shared" ref="N21:P21" si="7">N23+N24+N25+N26+N27+N28+N29</f>
        <v>0</v>
      </c>
      <c r="O21" s="21">
        <f t="shared" si="7"/>
        <v>0</v>
      </c>
      <c r="P21" s="21">
        <f t="shared" si="7"/>
        <v>36097</v>
      </c>
    </row>
    <row r="22" spans="1:16" s="17" customFormat="1">
      <c r="A22" s="43"/>
      <c r="B22" s="38"/>
      <c r="C22" s="43"/>
      <c r="D22" s="38"/>
      <c r="E22" s="38"/>
      <c r="F22" s="15" t="s">
        <v>15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1:16" s="17" customFormat="1">
      <c r="A23" s="43"/>
      <c r="B23" s="38"/>
      <c r="C23" s="43"/>
      <c r="D23" s="38"/>
      <c r="E23" s="38"/>
      <c r="F23" s="15" t="s">
        <v>26</v>
      </c>
      <c r="G23" s="16">
        <f>H23+M23</f>
        <v>69105</v>
      </c>
      <c r="H23" s="16">
        <f>SUM(I23:L23)</f>
        <v>49984</v>
      </c>
      <c r="I23" s="16">
        <v>0</v>
      </c>
      <c r="J23" s="16">
        <v>0</v>
      </c>
      <c r="K23" s="16">
        <v>49984</v>
      </c>
      <c r="L23" s="16">
        <v>0</v>
      </c>
      <c r="M23" s="16">
        <f>SUM(N23:P23)</f>
        <v>19121</v>
      </c>
      <c r="N23" s="16">
        <v>0</v>
      </c>
      <c r="O23" s="16">
        <v>0</v>
      </c>
      <c r="P23" s="16">
        <v>19121</v>
      </c>
    </row>
    <row r="24" spans="1:16" s="17" customFormat="1">
      <c r="A24" s="43"/>
      <c r="B24" s="38"/>
      <c r="C24" s="43"/>
      <c r="D24" s="38"/>
      <c r="E24" s="38"/>
      <c r="F24" s="15" t="s">
        <v>27</v>
      </c>
      <c r="G24" s="16">
        <f t="shared" ref="G24:G29" si="8">H24+M24</f>
        <v>45100</v>
      </c>
      <c r="H24" s="16">
        <f t="shared" ref="H24:H29" si="9">SUM(I24:L24)</f>
        <v>37980</v>
      </c>
      <c r="I24" s="16">
        <v>0</v>
      </c>
      <c r="J24" s="16">
        <v>0</v>
      </c>
      <c r="K24" s="16">
        <v>37980</v>
      </c>
      <c r="L24" s="16">
        <v>0</v>
      </c>
      <c r="M24" s="16">
        <f t="shared" ref="M24:M29" si="10">SUM(N24:P24)</f>
        <v>7120</v>
      </c>
      <c r="N24" s="16">
        <v>0</v>
      </c>
      <c r="O24" s="16">
        <v>0</v>
      </c>
      <c r="P24" s="16">
        <f>15220-8100</f>
        <v>7120</v>
      </c>
    </row>
    <row r="25" spans="1:16" s="17" customFormat="1">
      <c r="A25" s="43"/>
      <c r="B25" s="38"/>
      <c r="C25" s="43"/>
      <c r="D25" s="38"/>
      <c r="E25" s="38"/>
      <c r="F25" s="15" t="s">
        <v>49</v>
      </c>
      <c r="G25" s="16">
        <f t="shared" si="8"/>
        <v>6768</v>
      </c>
      <c r="H25" s="16">
        <f t="shared" si="9"/>
        <v>0</v>
      </c>
      <c r="I25" s="16">
        <v>0</v>
      </c>
      <c r="J25" s="16">
        <v>0</v>
      </c>
      <c r="K25" s="16">
        <v>0</v>
      </c>
      <c r="L25" s="16">
        <v>0</v>
      </c>
      <c r="M25" s="16">
        <f t="shared" si="10"/>
        <v>6768</v>
      </c>
      <c r="N25" s="16">
        <v>0</v>
      </c>
      <c r="O25" s="16">
        <v>0</v>
      </c>
      <c r="P25" s="16">
        <f>0+6768</f>
        <v>6768</v>
      </c>
    </row>
    <row r="26" spans="1:16" s="17" customFormat="1">
      <c r="A26" s="43"/>
      <c r="B26" s="38"/>
      <c r="C26" s="43"/>
      <c r="D26" s="38"/>
      <c r="E26" s="38"/>
      <c r="F26" s="15" t="s">
        <v>28</v>
      </c>
      <c r="G26" s="16">
        <f t="shared" si="8"/>
        <v>14146</v>
      </c>
      <c r="H26" s="16">
        <f t="shared" si="9"/>
        <v>13926</v>
      </c>
      <c r="I26" s="16">
        <v>0</v>
      </c>
      <c r="J26" s="16">
        <v>0</v>
      </c>
      <c r="K26" s="16">
        <v>13926</v>
      </c>
      <c r="L26" s="16">
        <v>0</v>
      </c>
      <c r="M26" s="16">
        <f t="shared" si="10"/>
        <v>220</v>
      </c>
      <c r="N26" s="16">
        <v>0</v>
      </c>
      <c r="O26" s="16">
        <v>0</v>
      </c>
      <c r="P26" s="16">
        <v>220</v>
      </c>
    </row>
    <row r="27" spans="1:16" s="17" customFormat="1">
      <c r="A27" s="43"/>
      <c r="B27" s="38"/>
      <c r="C27" s="43"/>
      <c r="D27" s="38"/>
      <c r="E27" s="38"/>
      <c r="F27" s="15" t="s">
        <v>29</v>
      </c>
      <c r="G27" s="16">
        <f t="shared" si="8"/>
        <v>13126</v>
      </c>
      <c r="H27" s="16">
        <f t="shared" si="9"/>
        <v>13126</v>
      </c>
      <c r="I27" s="16">
        <v>0</v>
      </c>
      <c r="J27" s="16">
        <v>0</v>
      </c>
      <c r="K27" s="16">
        <f>13128-2</f>
        <v>13126</v>
      </c>
      <c r="L27" s="16">
        <v>0</v>
      </c>
      <c r="M27" s="16">
        <f t="shared" si="10"/>
        <v>0</v>
      </c>
      <c r="N27" s="16">
        <v>0</v>
      </c>
      <c r="O27" s="16">
        <v>0</v>
      </c>
      <c r="P27" s="16">
        <v>0</v>
      </c>
    </row>
    <row r="28" spans="1:16" s="17" customFormat="1">
      <c r="A28" s="43"/>
      <c r="B28" s="38"/>
      <c r="C28" s="43"/>
      <c r="D28" s="38"/>
      <c r="E28" s="38"/>
      <c r="F28" s="15" t="s">
        <v>30</v>
      </c>
      <c r="G28" s="16">
        <f t="shared" ref="G28" si="11">H28+M28</f>
        <v>6400</v>
      </c>
      <c r="H28" s="16">
        <f t="shared" ref="H28" si="12">SUM(I28:L28)</f>
        <v>6400</v>
      </c>
      <c r="I28" s="16">
        <v>0</v>
      </c>
      <c r="J28" s="16">
        <v>0</v>
      </c>
      <c r="K28" s="16">
        <v>6400</v>
      </c>
      <c r="L28" s="16">
        <v>0</v>
      </c>
      <c r="M28" s="16">
        <f t="shared" ref="M28" si="13">SUM(N28:P28)</f>
        <v>0</v>
      </c>
      <c r="N28" s="16">
        <v>0</v>
      </c>
      <c r="O28" s="16">
        <v>0</v>
      </c>
      <c r="P28" s="16">
        <v>0</v>
      </c>
    </row>
    <row r="29" spans="1:16" s="17" customFormat="1" ht="13.5" thickBot="1">
      <c r="A29" s="43"/>
      <c r="B29" s="38"/>
      <c r="C29" s="43"/>
      <c r="D29" s="39"/>
      <c r="E29" s="38"/>
      <c r="F29" s="33" t="s">
        <v>48</v>
      </c>
      <c r="G29" s="34">
        <f t="shared" si="8"/>
        <v>6200</v>
      </c>
      <c r="H29" s="34">
        <f t="shared" si="9"/>
        <v>3332</v>
      </c>
      <c r="I29" s="34">
        <v>0</v>
      </c>
      <c r="J29" s="34">
        <v>0</v>
      </c>
      <c r="K29" s="34">
        <f>0+2+3330</f>
        <v>3332</v>
      </c>
      <c r="L29" s="34">
        <v>0</v>
      </c>
      <c r="M29" s="34">
        <f t="shared" si="10"/>
        <v>2868</v>
      </c>
      <c r="N29" s="34">
        <v>0</v>
      </c>
      <c r="O29" s="34">
        <v>0</v>
      </c>
      <c r="P29" s="34">
        <f>0+2868</f>
        <v>2868</v>
      </c>
    </row>
    <row r="30" spans="1:16" s="17" customFormat="1">
      <c r="A30" s="43"/>
      <c r="B30" s="38"/>
      <c r="C30" s="43"/>
      <c r="D30" s="38" t="s">
        <v>31</v>
      </c>
      <c r="E30" s="38"/>
      <c r="F30" s="18" t="s">
        <v>32</v>
      </c>
      <c r="G30" s="21">
        <f>G32+G33+G34+G35+G36+G37</f>
        <v>19260</v>
      </c>
      <c r="H30" s="21">
        <f>H32+H33+H34+H35+H36+H37</f>
        <v>19260</v>
      </c>
      <c r="I30" s="21">
        <f t="shared" ref="I30:L30" si="14">I32+I33+I34+I35+I36+I37</f>
        <v>0</v>
      </c>
      <c r="J30" s="21">
        <f t="shared" si="14"/>
        <v>0</v>
      </c>
      <c r="K30" s="21">
        <f t="shared" si="14"/>
        <v>0</v>
      </c>
      <c r="L30" s="21">
        <f t="shared" si="14"/>
        <v>19260</v>
      </c>
      <c r="M30" s="21">
        <f t="shared" ref="M30:P30" si="15">M32+M33+M34+M35+M36+M37</f>
        <v>0</v>
      </c>
      <c r="N30" s="21">
        <f t="shared" si="15"/>
        <v>0</v>
      </c>
      <c r="O30" s="21">
        <f t="shared" si="15"/>
        <v>0</v>
      </c>
      <c r="P30" s="21">
        <f t="shared" si="15"/>
        <v>0</v>
      </c>
    </row>
    <row r="31" spans="1:16" s="17" customFormat="1">
      <c r="A31" s="43"/>
      <c r="B31" s="38"/>
      <c r="C31" s="43"/>
      <c r="D31" s="38"/>
      <c r="E31" s="38"/>
      <c r="F31" s="15" t="s">
        <v>15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spans="1:16" s="17" customFormat="1">
      <c r="A32" s="43"/>
      <c r="B32" s="38"/>
      <c r="C32" s="43"/>
      <c r="D32" s="38"/>
      <c r="E32" s="38"/>
      <c r="F32" s="15" t="s">
        <v>26</v>
      </c>
      <c r="G32" s="16">
        <f>H32+M32</f>
        <v>6620</v>
      </c>
      <c r="H32" s="16">
        <f>SUM(I32:L32)</f>
        <v>6620</v>
      </c>
      <c r="I32" s="16">
        <v>0</v>
      </c>
      <c r="J32" s="16">
        <v>0</v>
      </c>
      <c r="K32" s="16">
        <v>0</v>
      </c>
      <c r="L32" s="16">
        <v>6620</v>
      </c>
      <c r="M32" s="16">
        <f>SUM(N32:P32)</f>
        <v>0</v>
      </c>
      <c r="N32" s="16">
        <v>0</v>
      </c>
      <c r="O32" s="16">
        <v>0</v>
      </c>
      <c r="P32" s="16">
        <v>0</v>
      </c>
    </row>
    <row r="33" spans="1:17" s="17" customFormat="1">
      <c r="A33" s="43"/>
      <c r="B33" s="38"/>
      <c r="C33" s="43"/>
      <c r="D33" s="38"/>
      <c r="E33" s="38"/>
      <c r="F33" s="15" t="s">
        <v>27</v>
      </c>
      <c r="G33" s="16">
        <f t="shared" ref="G33:G37" si="16">H33+M33</f>
        <v>4140</v>
      </c>
      <c r="H33" s="16">
        <f t="shared" ref="H33:H37" si="17">SUM(I33:L33)</f>
        <v>4140</v>
      </c>
      <c r="I33" s="16">
        <v>0</v>
      </c>
      <c r="J33" s="16">
        <v>0</v>
      </c>
      <c r="K33" s="16">
        <v>0</v>
      </c>
      <c r="L33" s="16">
        <v>4140</v>
      </c>
      <c r="M33" s="16">
        <f t="shared" ref="M33:M37" si="18">SUM(N33:P33)</f>
        <v>0</v>
      </c>
      <c r="N33" s="16">
        <v>0</v>
      </c>
      <c r="O33" s="16">
        <v>0</v>
      </c>
      <c r="P33" s="16">
        <v>0</v>
      </c>
    </row>
    <row r="34" spans="1:17" s="17" customFormat="1">
      <c r="A34" s="43"/>
      <c r="B34" s="38"/>
      <c r="C34" s="43"/>
      <c r="D34" s="38"/>
      <c r="E34" s="38"/>
      <c r="F34" s="15" t="s">
        <v>28</v>
      </c>
      <c r="G34" s="16">
        <f t="shared" si="16"/>
        <v>2140</v>
      </c>
      <c r="H34" s="16">
        <f t="shared" si="17"/>
        <v>2140</v>
      </c>
      <c r="I34" s="16">
        <v>0</v>
      </c>
      <c r="J34" s="16">
        <v>0</v>
      </c>
      <c r="K34" s="16">
        <v>0</v>
      </c>
      <c r="L34" s="16">
        <v>2140</v>
      </c>
      <c r="M34" s="16">
        <f t="shared" si="18"/>
        <v>0</v>
      </c>
      <c r="N34" s="16">
        <v>0</v>
      </c>
      <c r="O34" s="16">
        <v>0</v>
      </c>
      <c r="P34" s="16">
        <v>0</v>
      </c>
    </row>
    <row r="35" spans="1:17" s="17" customFormat="1">
      <c r="A35" s="43"/>
      <c r="B35" s="38"/>
      <c r="C35" s="43"/>
      <c r="D35" s="38"/>
      <c r="E35" s="38"/>
      <c r="F35" s="15" t="s">
        <v>29</v>
      </c>
      <c r="G35" s="16">
        <f t="shared" si="16"/>
        <v>2120</v>
      </c>
      <c r="H35" s="16">
        <f t="shared" si="17"/>
        <v>2120</v>
      </c>
      <c r="I35" s="16">
        <v>0</v>
      </c>
      <c r="J35" s="16">
        <v>0</v>
      </c>
      <c r="K35" s="16">
        <v>0</v>
      </c>
      <c r="L35" s="16">
        <v>2120</v>
      </c>
      <c r="M35" s="16">
        <f t="shared" si="18"/>
        <v>0</v>
      </c>
      <c r="N35" s="16">
        <v>0</v>
      </c>
      <c r="O35" s="16">
        <v>0</v>
      </c>
      <c r="P35" s="16">
        <v>0</v>
      </c>
    </row>
    <row r="36" spans="1:17" s="17" customFormat="1">
      <c r="A36" s="43"/>
      <c r="B36" s="38"/>
      <c r="C36" s="43"/>
      <c r="D36" s="38"/>
      <c r="E36" s="38"/>
      <c r="F36" s="15" t="s">
        <v>30</v>
      </c>
      <c r="G36" s="16">
        <f t="shared" si="16"/>
        <v>2120</v>
      </c>
      <c r="H36" s="16">
        <f t="shared" si="17"/>
        <v>2120</v>
      </c>
      <c r="I36" s="16">
        <v>0</v>
      </c>
      <c r="J36" s="16">
        <v>0</v>
      </c>
      <c r="K36" s="16">
        <v>0</v>
      </c>
      <c r="L36" s="16">
        <v>2120</v>
      </c>
      <c r="M36" s="16">
        <f t="shared" si="18"/>
        <v>0</v>
      </c>
      <c r="N36" s="16">
        <v>0</v>
      </c>
      <c r="O36" s="16">
        <v>0</v>
      </c>
      <c r="P36" s="16">
        <v>0</v>
      </c>
    </row>
    <row r="37" spans="1:17" s="17" customFormat="1" ht="13.5" thickBot="1">
      <c r="A37" s="44"/>
      <c r="B37" s="39"/>
      <c r="C37" s="44"/>
      <c r="D37" s="39"/>
      <c r="E37" s="39"/>
      <c r="F37" s="22" t="s">
        <v>25</v>
      </c>
      <c r="G37" s="23">
        <f t="shared" si="16"/>
        <v>2120</v>
      </c>
      <c r="H37" s="23">
        <f t="shared" si="17"/>
        <v>2120</v>
      </c>
      <c r="I37" s="23">
        <v>0</v>
      </c>
      <c r="J37" s="23">
        <v>0</v>
      </c>
      <c r="K37" s="23">
        <v>0</v>
      </c>
      <c r="L37" s="23">
        <v>2120</v>
      </c>
      <c r="M37" s="23">
        <f t="shared" si="18"/>
        <v>0</v>
      </c>
      <c r="N37" s="23">
        <v>0</v>
      </c>
      <c r="O37" s="23">
        <v>0</v>
      </c>
      <c r="P37" s="23">
        <v>0</v>
      </c>
    </row>
    <row r="38" spans="1:17" s="6" customFormat="1" ht="13.5" thickBot="1">
      <c r="A38" s="24"/>
      <c r="B38" s="24"/>
      <c r="C38" s="24"/>
      <c r="D38" s="24"/>
      <c r="E38" s="25" t="s">
        <v>6</v>
      </c>
      <c r="F38" s="25"/>
      <c r="G38" s="26">
        <f t="shared" ref="G38:P38" si="19">G11</f>
        <v>666797</v>
      </c>
      <c r="H38" s="26">
        <f t="shared" si="19"/>
        <v>520369</v>
      </c>
      <c r="I38" s="26">
        <f t="shared" si="19"/>
        <v>202338</v>
      </c>
      <c r="J38" s="26">
        <f t="shared" si="19"/>
        <v>172827</v>
      </c>
      <c r="K38" s="26">
        <f t="shared" si="19"/>
        <v>125944</v>
      </c>
      <c r="L38" s="26">
        <f t="shared" si="19"/>
        <v>19260</v>
      </c>
      <c r="M38" s="26">
        <f t="shared" si="19"/>
        <v>146428</v>
      </c>
      <c r="N38" s="26">
        <f t="shared" si="19"/>
        <v>22482</v>
      </c>
      <c r="O38" s="26">
        <f t="shared" si="19"/>
        <v>85605</v>
      </c>
      <c r="P38" s="26">
        <f t="shared" si="19"/>
        <v>36805</v>
      </c>
    </row>
    <row r="39" spans="1:17" s="5" customFormat="1">
      <c r="A39" s="7"/>
      <c r="B39" s="7"/>
      <c r="C39" s="7"/>
      <c r="D39" s="7"/>
    </row>
    <row r="40" spans="1:17" s="5" customFormat="1">
      <c r="A40" s="7"/>
      <c r="B40" s="7"/>
      <c r="C40" s="7"/>
      <c r="D40" s="7"/>
    </row>
    <row r="41" spans="1:17" s="5" customFormat="1">
      <c r="A41" s="7"/>
      <c r="B41" s="7"/>
      <c r="I41" s="11"/>
      <c r="J41" s="11"/>
      <c r="K41" s="11"/>
      <c r="L41" s="11"/>
      <c r="M41" s="10" t="s">
        <v>33</v>
      </c>
      <c r="N41" s="10"/>
      <c r="O41" s="8"/>
      <c r="P41" s="8"/>
      <c r="Q41" s="11" t="s">
        <v>34</v>
      </c>
    </row>
    <row r="42" spans="1:17" s="5" customFormat="1">
      <c r="A42" s="7"/>
      <c r="B42" s="7"/>
      <c r="C42" s="7"/>
      <c r="D42" s="7"/>
      <c r="E42" s="8"/>
      <c r="F42" s="8"/>
      <c r="G42" s="8"/>
      <c r="H42" s="8"/>
      <c r="I42" s="8"/>
      <c r="J42" s="8"/>
      <c r="K42" s="8"/>
      <c r="L42" s="8"/>
      <c r="M42" s="8"/>
      <c r="N42" s="9"/>
      <c r="O42" s="9"/>
      <c r="P42" s="9"/>
    </row>
    <row r="43" spans="1:17" s="5" customFormat="1">
      <c r="A43" s="7"/>
      <c r="C43" s="10"/>
      <c r="D43" s="10"/>
      <c r="E43" s="2"/>
      <c r="F43" s="2"/>
      <c r="G43" s="2"/>
      <c r="H43" s="2"/>
      <c r="I43" s="2"/>
      <c r="J43" s="2"/>
      <c r="K43" s="2"/>
      <c r="L43" s="2"/>
      <c r="M43" s="2"/>
      <c r="N43" s="9"/>
      <c r="O43" s="9"/>
      <c r="P43" s="9"/>
    </row>
    <row r="44" spans="1:17" s="5" customFormat="1">
      <c r="A44" s="7"/>
      <c r="B44" s="7"/>
      <c r="C44" s="7"/>
      <c r="D44" s="7"/>
      <c r="E44" s="8"/>
      <c r="F44" s="8"/>
      <c r="G44" s="8"/>
      <c r="H44" s="8"/>
      <c r="I44" s="8"/>
      <c r="J44" s="8"/>
      <c r="K44" s="8"/>
      <c r="L44" s="8"/>
      <c r="M44" s="8"/>
      <c r="N44" s="9"/>
      <c r="O44" s="9"/>
      <c r="P44" s="9"/>
    </row>
    <row r="45" spans="1:17" s="5" customFormat="1">
      <c r="A45" s="7"/>
      <c r="B45" s="7"/>
      <c r="C45" s="7"/>
      <c r="D45" s="7"/>
      <c r="E45" s="8"/>
      <c r="F45" s="8"/>
      <c r="G45" s="8"/>
      <c r="H45" s="8"/>
      <c r="I45" s="8"/>
      <c r="J45" s="8"/>
      <c r="K45" s="8"/>
      <c r="L45" s="8"/>
      <c r="M45" s="8"/>
      <c r="N45" s="9"/>
      <c r="O45" s="9"/>
      <c r="P45" s="9"/>
    </row>
    <row r="46" spans="1:17" s="5" customFormat="1">
      <c r="A46" s="7"/>
      <c r="B46" s="7"/>
      <c r="C46" s="7"/>
      <c r="D46" s="7"/>
      <c r="E46" s="8"/>
      <c r="F46" s="8"/>
      <c r="G46" s="8"/>
      <c r="H46" s="8"/>
      <c r="I46" s="8"/>
      <c r="J46" s="8"/>
      <c r="K46" s="8"/>
      <c r="L46" s="8"/>
      <c r="M46" s="8"/>
      <c r="N46" s="9"/>
      <c r="O46" s="9"/>
      <c r="P46" s="9"/>
    </row>
    <row r="47" spans="1:17">
      <c r="E47" s="3"/>
      <c r="F47" s="3"/>
      <c r="G47" s="3"/>
      <c r="H47" s="3"/>
      <c r="I47" s="3"/>
      <c r="J47" s="3"/>
      <c r="K47" s="3"/>
      <c r="L47" s="3"/>
      <c r="M47" s="3"/>
      <c r="N47" s="12"/>
      <c r="O47" s="12"/>
      <c r="P47" s="12"/>
    </row>
    <row r="48" spans="1:17">
      <c r="E48" s="3"/>
      <c r="F48" s="3"/>
      <c r="G48" s="3"/>
      <c r="H48" s="3"/>
      <c r="I48" s="3"/>
      <c r="J48" s="3"/>
      <c r="K48" s="3"/>
      <c r="L48" s="3"/>
      <c r="M48" s="3"/>
      <c r="N48" s="12"/>
      <c r="O48" s="12"/>
      <c r="P48" s="12"/>
    </row>
    <row r="49" spans="5:16">
      <c r="E49" s="3"/>
      <c r="F49" s="3"/>
      <c r="G49" s="3"/>
      <c r="H49" s="3"/>
      <c r="I49" s="3"/>
      <c r="J49" s="3"/>
      <c r="K49" s="3"/>
      <c r="L49" s="3"/>
      <c r="M49" s="3"/>
      <c r="N49" s="12"/>
      <c r="O49" s="12"/>
      <c r="P49" s="12"/>
    </row>
    <row r="50" spans="5:16">
      <c r="E50" s="3"/>
      <c r="F50" s="3"/>
      <c r="G50" s="3"/>
      <c r="H50" s="3"/>
      <c r="I50" s="3"/>
      <c r="J50" s="3"/>
      <c r="K50" s="3"/>
      <c r="L50" s="3"/>
      <c r="M50" s="3"/>
      <c r="N50" s="12"/>
      <c r="O50" s="12"/>
      <c r="P50" s="12"/>
    </row>
    <row r="51" spans="5:16"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</row>
    <row r="52" spans="5:16"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</row>
    <row r="53" spans="5:16"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</row>
    <row r="54" spans="5:16"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</row>
    <row r="55" spans="5:16"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</row>
    <row r="66" spans="1:1">
      <c r="A66" s="13"/>
    </row>
    <row r="67" spans="1:1">
      <c r="A67" s="13"/>
    </row>
    <row r="68" spans="1:1">
      <c r="A68" s="13"/>
    </row>
    <row r="69" spans="1:1">
      <c r="A69" s="13"/>
    </row>
  </sheetData>
  <mergeCells count="19">
    <mergeCell ref="A13:A37"/>
    <mergeCell ref="B13:B37"/>
    <mergeCell ref="C13:C37"/>
    <mergeCell ref="E13:E37"/>
    <mergeCell ref="N9:P9"/>
    <mergeCell ref="D21:D29"/>
    <mergeCell ref="D30:D37"/>
    <mergeCell ref="A8:A10"/>
    <mergeCell ref="B8:B10"/>
    <mergeCell ref="C8:C10"/>
    <mergeCell ref="H8:P8"/>
    <mergeCell ref="M9:M10"/>
    <mergeCell ref="D13:D20"/>
    <mergeCell ref="G8:G10"/>
    <mergeCell ref="H9:H10"/>
    <mergeCell ref="I9:L9"/>
    <mergeCell ref="E8:E10"/>
    <mergeCell ref="F8:F10"/>
    <mergeCell ref="D8:D10"/>
  </mergeCells>
  <pageMargins left="0.19685039370078741" right="0.19685039370078741" top="1.1811023622047245" bottom="0.19685039370078741" header="0" footer="0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delux</cp:lastModifiedBy>
  <cp:lastPrinted>2018-09-26T09:51:51Z</cp:lastPrinted>
  <dcterms:created xsi:type="dcterms:W3CDTF">2016-12-09T10:02:38Z</dcterms:created>
  <dcterms:modified xsi:type="dcterms:W3CDTF">2018-09-26T09:52:03Z</dcterms:modified>
</cp:coreProperties>
</file>