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charts/chart2.xml" ContentType="application/vnd.openxmlformats-officedocument.drawingml.chart+xml"/>
  <Default Extension="jpeg" ContentType="image/jpeg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8755" windowHeight="15150" activeTab="1"/>
  </bookViews>
  <sheets>
    <sheet name="доходи" sheetId="1" r:id="rId1"/>
    <sheet name="аналіз" sheetId="2" r:id="rId2"/>
    <sheet name="діа" sheetId="3" r:id="rId3"/>
    <sheet name="діа2" sheetId="4" r:id="rId4"/>
    <sheet name="аналіз2" sheetId="5" r:id="rId5"/>
    <sheet name="діа 3,4" sheetId="6" r:id="rId6"/>
  </sheets>
  <definedNames>
    <definedName name="_xlnm.Print_Titles" localSheetId="0">доходи!$A:$C</definedName>
    <definedName name="_xlnm.Print_Area" localSheetId="1">аналіз!$A$1:$I$117</definedName>
    <definedName name="_xlnm.Print_Area" localSheetId="0">доходи!$A$1:$J$74</definedName>
  </definedNames>
  <calcPr calcId="125725"/>
</workbook>
</file>

<file path=xl/calcChain.xml><?xml version="1.0" encoding="utf-8"?>
<calcChain xmlns="http://schemas.openxmlformats.org/spreadsheetml/2006/main">
  <c r="F36" i="6"/>
  <c r="E36"/>
  <c r="D36"/>
  <c r="C36"/>
  <c r="F35"/>
  <c r="E35"/>
  <c r="D35"/>
  <c r="C35"/>
  <c r="I32"/>
  <c r="H32"/>
  <c r="G32"/>
  <c r="I31"/>
  <c r="H31"/>
  <c r="G31"/>
  <c r="I30"/>
  <c r="H30"/>
  <c r="G30"/>
  <c r="I29"/>
  <c r="H29"/>
  <c r="G29"/>
  <c r="I28"/>
  <c r="H28"/>
  <c r="G28"/>
  <c r="I27"/>
  <c r="H27"/>
  <c r="G27"/>
  <c r="I26"/>
  <c r="H26"/>
  <c r="G26"/>
  <c r="I25"/>
  <c r="H25"/>
  <c r="G25"/>
  <c r="I24"/>
  <c r="H24"/>
  <c r="G24"/>
  <c r="I23"/>
  <c r="H23"/>
  <c r="G23"/>
  <c r="I22"/>
  <c r="H22"/>
  <c r="G22"/>
  <c r="I21"/>
  <c r="H21"/>
  <c r="G21"/>
  <c r="I20"/>
  <c r="H20"/>
  <c r="G20"/>
  <c r="I19"/>
  <c r="H19"/>
  <c r="G19"/>
  <c r="I18"/>
  <c r="H18"/>
  <c r="G18"/>
  <c r="I17"/>
  <c r="H17"/>
  <c r="G17"/>
  <c r="I16"/>
  <c r="H16"/>
  <c r="G16"/>
  <c r="I15"/>
  <c r="H15"/>
  <c r="G15"/>
  <c r="I14"/>
  <c r="H14"/>
  <c r="G14"/>
  <c r="I13"/>
  <c r="H13"/>
  <c r="G13"/>
  <c r="I12"/>
  <c r="H12"/>
  <c r="G12"/>
  <c r="I11"/>
  <c r="H11"/>
  <c r="G11"/>
  <c r="I10"/>
  <c r="H10"/>
  <c r="G10"/>
  <c r="I9"/>
  <c r="H9"/>
  <c r="G9"/>
  <c r="I8"/>
  <c r="H8"/>
  <c r="G8"/>
  <c r="I7"/>
  <c r="H7"/>
  <c r="G7"/>
  <c r="I6"/>
  <c r="H6"/>
  <c r="G6"/>
  <c r="G7" i="5"/>
  <c r="H7"/>
  <c r="I7"/>
  <c r="G8"/>
  <c r="H8"/>
  <c r="I8"/>
  <c r="G9"/>
  <c r="H9"/>
  <c r="I9"/>
  <c r="G10"/>
  <c r="H10"/>
  <c r="I10"/>
  <c r="G11"/>
  <c r="H11"/>
  <c r="I11"/>
  <c r="G12"/>
  <c r="H12"/>
  <c r="I12"/>
  <c r="G13"/>
  <c r="H13"/>
  <c r="I13"/>
  <c r="G14"/>
  <c r="H14"/>
  <c r="I14"/>
  <c r="G15"/>
  <c r="H15"/>
  <c r="I15"/>
  <c r="G16"/>
  <c r="H16"/>
  <c r="I16"/>
  <c r="G17"/>
  <c r="H17"/>
  <c r="I17"/>
  <c r="G18"/>
  <c r="H18"/>
  <c r="I18"/>
  <c r="G19"/>
  <c r="H19"/>
  <c r="I19"/>
  <c r="G20"/>
  <c r="H20"/>
  <c r="I20"/>
  <c r="G21"/>
  <c r="H21"/>
  <c r="I21"/>
  <c r="G22"/>
  <c r="H22"/>
  <c r="I22"/>
  <c r="G23"/>
  <c r="H23"/>
  <c r="I23"/>
  <c r="G24"/>
  <c r="H24"/>
  <c r="I24"/>
  <c r="G25"/>
  <c r="H25"/>
  <c r="I25"/>
  <c r="G26"/>
  <c r="H26"/>
  <c r="I26"/>
  <c r="G27"/>
  <c r="H27"/>
  <c r="I27"/>
  <c r="G28"/>
  <c r="H28"/>
  <c r="I28"/>
  <c r="G29"/>
  <c r="H29"/>
  <c r="I29"/>
  <c r="G30"/>
  <c r="H30"/>
  <c r="I30"/>
  <c r="G31"/>
  <c r="H31"/>
  <c r="I31"/>
  <c r="G32"/>
  <c r="H32"/>
  <c r="I32"/>
  <c r="I6"/>
  <c r="H6"/>
  <c r="G6"/>
  <c r="D36"/>
  <c r="E36"/>
  <c r="F36"/>
  <c r="C36"/>
  <c r="D35"/>
  <c r="E35"/>
  <c r="F35"/>
  <c r="C35"/>
  <c r="G87" i="2"/>
  <c r="H87"/>
  <c r="G88"/>
  <c r="H88"/>
  <c r="G89"/>
  <c r="H89"/>
  <c r="G90"/>
  <c r="H90"/>
  <c r="G91"/>
  <c r="H91"/>
  <c r="G92"/>
  <c r="H92"/>
  <c r="G93"/>
  <c r="H93"/>
  <c r="G94"/>
  <c r="H94"/>
  <c r="G95"/>
  <c r="H95"/>
  <c r="G96"/>
  <c r="H96"/>
  <c r="G97"/>
  <c r="H97"/>
  <c r="G98"/>
  <c r="H98"/>
  <c r="G99"/>
  <c r="H99"/>
  <c r="G100"/>
  <c r="H100"/>
  <c r="G101"/>
  <c r="H101"/>
  <c r="G102"/>
  <c r="H102"/>
  <c r="G103"/>
  <c r="H103"/>
  <c r="G104"/>
  <c r="H104"/>
  <c r="G105"/>
  <c r="H105"/>
  <c r="G106"/>
  <c r="H106"/>
  <c r="G107"/>
  <c r="H107"/>
  <c r="G108"/>
  <c r="H108"/>
  <c r="G109"/>
  <c r="H109"/>
  <c r="G110"/>
  <c r="H110"/>
  <c r="G111"/>
  <c r="H111"/>
  <c r="G112"/>
  <c r="H112"/>
  <c r="G113"/>
  <c r="H113"/>
  <c r="G86"/>
  <c r="H86"/>
  <c r="A10" i="4"/>
  <c r="A11"/>
  <c r="A9"/>
  <c r="A8"/>
  <c r="A7"/>
  <c r="A6"/>
  <c r="F41" i="2"/>
  <c r="G43"/>
  <c r="H43"/>
  <c r="G44"/>
  <c r="H44"/>
  <c r="G45"/>
  <c r="H45"/>
  <c r="G46"/>
  <c r="H46"/>
  <c r="G47"/>
  <c r="H47"/>
  <c r="G48"/>
  <c r="H48"/>
  <c r="G49"/>
  <c r="H49"/>
  <c r="G50"/>
  <c r="H50"/>
  <c r="G51"/>
  <c r="H51"/>
  <c r="G52"/>
  <c r="H52"/>
  <c r="G53"/>
  <c r="H53"/>
  <c r="G54"/>
  <c r="H54"/>
  <c r="G55"/>
  <c r="H55"/>
  <c r="G56"/>
  <c r="H56"/>
  <c r="G57"/>
  <c r="H57"/>
  <c r="G58"/>
  <c r="H58"/>
  <c r="G59"/>
  <c r="H59"/>
  <c r="G60"/>
  <c r="H60"/>
  <c r="G61"/>
  <c r="H61"/>
  <c r="G62"/>
  <c r="H62"/>
  <c r="G63"/>
  <c r="H63"/>
  <c r="G64"/>
  <c r="H64"/>
  <c r="G65"/>
  <c r="H65"/>
  <c r="G66"/>
  <c r="H66"/>
  <c r="G67"/>
  <c r="H67"/>
  <c r="G68"/>
  <c r="H68"/>
  <c r="G69"/>
  <c r="H69"/>
  <c r="G70"/>
  <c r="H70"/>
  <c r="G71"/>
  <c r="H71"/>
  <c r="G72"/>
  <c r="H72"/>
  <c r="G73"/>
  <c r="H73"/>
  <c r="G74"/>
  <c r="H74"/>
  <c r="G75"/>
  <c r="H75"/>
  <c r="G76"/>
  <c r="H76"/>
  <c r="G77"/>
  <c r="H77"/>
  <c r="G78"/>
  <c r="H78"/>
  <c r="G79"/>
  <c r="H79"/>
  <c r="G80"/>
  <c r="H80"/>
  <c r="G81"/>
  <c r="H81"/>
  <c r="G82"/>
  <c r="H82"/>
  <c r="G83"/>
  <c r="H83"/>
  <c r="G84"/>
  <c r="H84"/>
  <c r="G85"/>
  <c r="H85"/>
  <c r="D42"/>
  <c r="D129" s="1"/>
  <c r="E42"/>
  <c r="E129" s="1"/>
  <c r="F42"/>
  <c r="I45" s="1"/>
  <c r="C42"/>
  <c r="C129" s="1"/>
  <c r="F40"/>
  <c r="F38" s="1"/>
  <c r="I113" l="1"/>
  <c r="I111"/>
  <c r="I109"/>
  <c r="I107"/>
  <c r="I105"/>
  <c r="I103"/>
  <c r="I101"/>
  <c r="I99"/>
  <c r="I97"/>
  <c r="I95"/>
  <c r="I93"/>
  <c r="I91"/>
  <c r="I89"/>
  <c r="I87"/>
  <c r="F129"/>
  <c r="I86"/>
  <c r="I112"/>
  <c r="I110"/>
  <c r="I108"/>
  <c r="I106"/>
  <c r="I104"/>
  <c r="I102"/>
  <c r="I100"/>
  <c r="I98"/>
  <c r="I96"/>
  <c r="I94"/>
  <c r="I92"/>
  <c r="I90"/>
  <c r="I88"/>
  <c r="G42"/>
  <c r="H42"/>
  <c r="I44"/>
  <c r="I42"/>
  <c r="I84"/>
  <c r="I82"/>
  <c r="I80"/>
  <c r="I78"/>
  <c r="I76"/>
  <c r="I74"/>
  <c r="I72"/>
  <c r="I70"/>
  <c r="I68"/>
  <c r="I66"/>
  <c r="I64"/>
  <c r="I62"/>
  <c r="I60"/>
  <c r="I58"/>
  <c r="I56"/>
  <c r="I54"/>
  <c r="I52"/>
  <c r="I50"/>
  <c r="I48"/>
  <c r="I46"/>
  <c r="I43"/>
  <c r="I85"/>
  <c r="I83"/>
  <c r="I81"/>
  <c r="I79"/>
  <c r="I77"/>
  <c r="I75"/>
  <c r="I73"/>
  <c r="I71"/>
  <c r="I69"/>
  <c r="I67"/>
  <c r="I65"/>
  <c r="I63"/>
  <c r="I61"/>
  <c r="I59"/>
  <c r="I57"/>
  <c r="I55"/>
  <c r="I53"/>
  <c r="I51"/>
  <c r="I49"/>
  <c r="I47"/>
  <c r="D35"/>
  <c r="F35"/>
  <c r="F34" s="1"/>
  <c r="C35"/>
  <c r="C38"/>
  <c r="D40"/>
  <c r="D38" s="1"/>
  <c r="D34" s="1"/>
  <c r="C34" l="1"/>
  <c r="D29"/>
  <c r="E29"/>
  <c r="F29"/>
  <c r="D30"/>
  <c r="E30"/>
  <c r="F30"/>
  <c r="D31"/>
  <c r="E31"/>
  <c r="F31"/>
  <c r="D32"/>
  <c r="E32"/>
  <c r="F32"/>
  <c r="G32" s="1"/>
  <c r="D33"/>
  <c r="E33"/>
  <c r="F33"/>
  <c r="C30"/>
  <c r="C31"/>
  <c r="C32"/>
  <c r="C33"/>
  <c r="C29"/>
  <c r="D28"/>
  <c r="E28"/>
  <c r="E27" s="1"/>
  <c r="F28"/>
  <c r="C28"/>
  <c r="C27" s="1"/>
  <c r="D25"/>
  <c r="E25"/>
  <c r="F25"/>
  <c r="H25" s="1"/>
  <c r="C25"/>
  <c r="D24"/>
  <c r="E24"/>
  <c r="F24"/>
  <c r="C24"/>
  <c r="D23"/>
  <c r="E23"/>
  <c r="F23"/>
  <c r="H23" s="1"/>
  <c r="C23"/>
  <c r="D22"/>
  <c r="E22"/>
  <c r="F22"/>
  <c r="C22"/>
  <c r="D21"/>
  <c r="D20" s="1"/>
  <c r="E21"/>
  <c r="E20" s="1"/>
  <c r="F21"/>
  <c r="C21"/>
  <c r="C20" s="1"/>
  <c r="D18"/>
  <c r="E18"/>
  <c r="F18"/>
  <c r="C18"/>
  <c r="D17"/>
  <c r="E17"/>
  <c r="F17"/>
  <c r="C17"/>
  <c r="D16"/>
  <c r="E16"/>
  <c r="F16"/>
  <c r="H16" s="1"/>
  <c r="C16"/>
  <c r="D15"/>
  <c r="E15"/>
  <c r="F15"/>
  <c r="B9" i="4" s="1"/>
  <c r="C15" i="2"/>
  <c r="D14"/>
  <c r="E14"/>
  <c r="F14"/>
  <c r="C14"/>
  <c r="D13"/>
  <c r="E13"/>
  <c r="F13"/>
  <c r="B7" i="4" s="1"/>
  <c r="C13" i="2"/>
  <c r="D12"/>
  <c r="E12"/>
  <c r="F12"/>
  <c r="H12" s="1"/>
  <c r="C12"/>
  <c r="D11"/>
  <c r="E11"/>
  <c r="F11"/>
  <c r="C11"/>
  <c r="D10"/>
  <c r="D9" s="1"/>
  <c r="E10"/>
  <c r="E9" s="1"/>
  <c r="F10"/>
  <c r="B6" i="4" s="1"/>
  <c r="C10" i="2"/>
  <c r="C9" s="1"/>
  <c r="I72" i="1"/>
  <c r="J72" s="1"/>
  <c r="H72"/>
  <c r="F72"/>
  <c r="G72"/>
  <c r="E72"/>
  <c r="I70"/>
  <c r="J70" s="1"/>
  <c r="I59"/>
  <c r="I58" s="1"/>
  <c r="J58" s="1"/>
  <c r="I55"/>
  <c r="I52"/>
  <c r="I51"/>
  <c r="J51" s="1"/>
  <c r="I47"/>
  <c r="I45" s="1"/>
  <c r="I40"/>
  <c r="I39" s="1"/>
  <c r="J39" s="1"/>
  <c r="I35"/>
  <c r="I23"/>
  <c r="I20"/>
  <c r="I10"/>
  <c r="I18"/>
  <c r="I17" s="1"/>
  <c r="J17" s="1"/>
  <c r="I15"/>
  <c r="J15" s="1"/>
  <c r="I11"/>
  <c r="J10"/>
  <c r="J11"/>
  <c r="J12"/>
  <c r="J13"/>
  <c r="J14"/>
  <c r="J16"/>
  <c r="J18"/>
  <c r="J19"/>
  <c r="J20"/>
  <c r="J21"/>
  <c r="J23"/>
  <c r="J24"/>
  <c r="J25"/>
  <c r="J26"/>
  <c r="J27"/>
  <c r="J28"/>
  <c r="J29"/>
  <c r="J30"/>
  <c r="J31"/>
  <c r="J32"/>
  <c r="J33"/>
  <c r="J34"/>
  <c r="J35"/>
  <c r="J36"/>
  <c r="J37"/>
  <c r="J38"/>
  <c r="J40"/>
  <c r="J41"/>
  <c r="J42"/>
  <c r="J43"/>
  <c r="J46"/>
  <c r="J47"/>
  <c r="J48"/>
  <c r="J49"/>
  <c r="J50"/>
  <c r="J52"/>
  <c r="J53"/>
  <c r="J54"/>
  <c r="J55"/>
  <c r="J56"/>
  <c r="J57"/>
  <c r="J59"/>
  <c r="J60"/>
  <c r="I12"/>
  <c r="I13"/>
  <c r="I14"/>
  <c r="I16"/>
  <c r="I19"/>
  <c r="I21"/>
  <c r="I24"/>
  <c r="I25"/>
  <c r="I26"/>
  <c r="I27"/>
  <c r="I28"/>
  <c r="I29"/>
  <c r="I30"/>
  <c r="I31"/>
  <c r="I32"/>
  <c r="I33"/>
  <c r="I34"/>
  <c r="I36"/>
  <c r="I37"/>
  <c r="I38"/>
  <c r="I41"/>
  <c r="I42"/>
  <c r="I43"/>
  <c r="I46"/>
  <c r="I48"/>
  <c r="I49"/>
  <c r="I50"/>
  <c r="I53"/>
  <c r="I54"/>
  <c r="I56"/>
  <c r="I57"/>
  <c r="I60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14" i="2" l="1"/>
  <c r="B8" i="4"/>
  <c r="H18" i="2"/>
  <c r="B10" i="4"/>
  <c r="H21" i="2"/>
  <c r="B11" i="4"/>
  <c r="G30" i="2"/>
  <c r="H28"/>
  <c r="F27"/>
  <c r="D27"/>
  <c r="G33"/>
  <c r="G31"/>
  <c r="G29"/>
  <c r="D26"/>
  <c r="C26"/>
  <c r="C8" s="1"/>
  <c r="C128" s="1"/>
  <c r="E26"/>
  <c r="E8" s="1"/>
  <c r="F9"/>
  <c r="F20"/>
  <c r="G25"/>
  <c r="G24"/>
  <c r="G23"/>
  <c r="G22"/>
  <c r="G21"/>
  <c r="G18"/>
  <c r="G16"/>
  <c r="G15"/>
  <c r="G14"/>
  <c r="G13"/>
  <c r="G12"/>
  <c r="G11"/>
  <c r="G10"/>
  <c r="G28"/>
  <c r="H33"/>
  <c r="H32"/>
  <c r="H31"/>
  <c r="H30"/>
  <c r="H29"/>
  <c r="H24"/>
  <c r="H22"/>
  <c r="H15"/>
  <c r="H13"/>
  <c r="H11"/>
  <c r="H10"/>
  <c r="I44" i="1"/>
  <c r="J44" s="1"/>
  <c r="J45"/>
  <c r="I22"/>
  <c r="J22" s="1"/>
  <c r="D8" i="2" l="1"/>
  <c r="D128" s="1"/>
  <c r="G27"/>
  <c r="H27"/>
  <c r="G9"/>
  <c r="H9"/>
  <c r="H20"/>
  <c r="G20"/>
  <c r="F26"/>
  <c r="I9" i="1"/>
  <c r="J9" s="1"/>
  <c r="I19" i="2" l="1"/>
  <c r="B13" i="4"/>
  <c r="F8" i="2"/>
  <c r="F128" s="1"/>
  <c r="I26"/>
  <c r="H26"/>
  <c r="G26"/>
  <c r="I11"/>
  <c r="I15"/>
  <c r="I24"/>
  <c r="I25"/>
  <c r="I21"/>
  <c r="I16"/>
  <c r="I12"/>
  <c r="I10"/>
  <c r="I13"/>
  <c r="I17"/>
  <c r="I22"/>
  <c r="I23"/>
  <c r="I18"/>
  <c r="I14"/>
  <c r="I20"/>
  <c r="I9"/>
  <c r="C13" i="4" l="1"/>
  <c r="C7"/>
  <c r="C6"/>
  <c r="C9"/>
  <c r="C10"/>
  <c r="B12"/>
  <c r="C11"/>
  <c r="G8" i="2"/>
  <c r="H8"/>
  <c r="C8" i="4" l="1"/>
  <c r="C12"/>
</calcChain>
</file>

<file path=xl/sharedStrings.xml><?xml version="1.0" encoding="utf-8"?>
<sst xmlns="http://schemas.openxmlformats.org/spreadsheetml/2006/main" count="461" uniqueCount="281">
  <si>
    <t>Станом на 03.10.2016</t>
  </si>
  <si>
    <t>Аналіз виконання плану по доходах</t>
  </si>
  <si>
    <t>На 30.09.2016</t>
  </si>
  <si>
    <t>ККД</t>
  </si>
  <si>
    <t>Доходи</t>
  </si>
  <si>
    <t>отг. Зеленодольська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</si>
  <si>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</si>
  <si>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</si>
  <si>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</si>
  <si>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</si>
  <si>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</si>
  <si>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</si>
  <si>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</si>
  <si>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</si>
  <si>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</si>
  <si>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</si>
  <si>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</si>
  <si>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</si>
  <si>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</si>
  <si>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</t>
  </si>
  <si>
    <t>Рентна плата за користування надрами</t>
  </si>
  <si>
    <t>Рентна плата за користування надрами в цілях, не пов`язаних з видобуванням корисних копалин</t>
  </si>
  <si>
    <t>Внутрішні податки на товари та послуги  </t>
  </si>
  <si>
    <t>Акцизний податок з реалізації суб`єктами господарювання роздрібної торгівлі підакцизних товарів</t>
  </si>
  <si>
    <t>Місцеві податки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</si>
  <si>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</si>
  <si>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</si>
  <si>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</si>
  <si>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</si>
  <si>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</si>
  <si>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  </t>
  </si>
  <si>
    <t>Орендна плата з юридичних осіб  </t>
  </si>
  <si>
    <t>Земельний податок з фізичних осіб  </t>
  </si>
  <si>
    <t>Орендна плата з фізичних осіб  </t>
  </si>
  <si>
    <t>Транспортний податок з фізичних осіб</t>
  </si>
  <si>
    <t>Збір за провадження деяких видів підприємницької діяльності, що справлявся до 1 січня 2015 року</t>
  </si>
  <si>
    <t>Збір за провадження торговельної діяльності (роздрібна торгівля), сплачений фізичними особами, що справлявся до 1 січня 2015 року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</si>
  <si>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</si>
  <si>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</si>
  <si>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</si>
  <si>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 відсотків</t>
  </si>
  <si>
    <t>Інші податки та збори </t>
  </si>
  <si>
    <t>Екологічний податок </t>
  </si>
  <si>
    <t>Надходження від викидів забруднюючих речовин в атмосферне повітря стаціонарними джерелами забруднення 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</si>
  <si>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</si>
  <si>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</si>
  <si>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</si>
  <si>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</si>
  <si>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Плата за розміщення тимчасово вільних коштів місцевих бюджетів </t>
  </si>
  <si>
    <t>Інші надходження  </t>
  </si>
  <si>
    <t>Інші надходження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</si>
  <si>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</si>
  <si>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</si>
  <si>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</si>
  <si>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</si>
  <si>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</si>
  <si>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</si>
  <si>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</si>
  <si>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</si>
  <si>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</si>
  <si>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</si>
  <si>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Офіційні трансферти  </t>
  </si>
  <si>
    <t>Від органів державного управління  </t>
  </si>
  <si>
    <t>Субвенції  </t>
  </si>
  <si>
    <t>Субвенція з державного бюджету місцевим бюджетам на формування інфраструктури об’єднаних територіальних громад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</si>
  <si>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</si>
  <si>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</si>
  <si>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Інші субвенції </t>
  </si>
  <si>
    <t>Субвенція за рахунок залишку коштів освітньої субвенції з державного бюджету місцевим бюджетам, що утворився на початок бюджетного періоду</t>
  </si>
  <si>
    <t>Субвенція за рахунок залишку коштів медичної субвенції з державного бюджету місцевим бюджетам, що утворився на початок бюджетного періоду</t>
  </si>
  <si>
    <t>Всього без урахування трансферт</t>
  </si>
  <si>
    <t>Всього</t>
  </si>
  <si>
    <t>Очікуване виконання по середньомісячний надходженнях</t>
  </si>
  <si>
    <t>Те ж у % до уточненого плану</t>
  </si>
  <si>
    <t>х</t>
  </si>
  <si>
    <t>Всього без урахування трансферт (без депозиту)</t>
  </si>
  <si>
    <t>Податок на доходи з фізичних осіб</t>
  </si>
  <si>
    <t>Податкові надходження</t>
  </si>
  <si>
    <t>План на рік</t>
  </si>
  <si>
    <t>Уточнений план на рік</t>
  </si>
  <si>
    <t>2016 рік</t>
  </si>
  <si>
    <t>Уточнений план на звітний період</t>
  </si>
  <si>
    <t>Податок на прибуток підприємств комунальної власності</t>
  </si>
  <si>
    <t>Податок на нерухоме майно</t>
  </si>
  <si>
    <t>Плата за землю</t>
  </si>
  <si>
    <t>18010500- 18010900</t>
  </si>
  <si>
    <t>18010100- 18010400</t>
  </si>
  <si>
    <t>Єдиний податок</t>
  </si>
  <si>
    <t>Неподаткові надходження</t>
  </si>
  <si>
    <t>Інші надходження (у т.ч. адмінштрафи та інші санкції)</t>
  </si>
  <si>
    <t>тис.грн.</t>
  </si>
  <si>
    <t>Інші надходження</t>
  </si>
  <si>
    <t>Податкові та неподаткові надходження (власні доходи) - всього</t>
  </si>
  <si>
    <t>Трансферти з бюджетів інших рівнів - всього</t>
  </si>
  <si>
    <t>Виконано у звітному періоді</t>
  </si>
  <si>
    <t>Те ж до плану звітного періоду, %</t>
  </si>
  <si>
    <t>Те ж до уточненого річного плану,%</t>
  </si>
  <si>
    <t>Питома вага , %</t>
  </si>
  <si>
    <t>ЗВІТ</t>
  </si>
  <si>
    <t xml:space="preserve">про виконання загального фонду міського бюджету </t>
  </si>
  <si>
    <t>за 9 місяців 2016 року</t>
  </si>
  <si>
    <t>Коди бюджетної класифікації</t>
  </si>
  <si>
    <t>Назва кодів бюджетної класифікації</t>
  </si>
  <si>
    <t>ДОХОДИ - всього</t>
  </si>
  <si>
    <t>Зміни обсягів депозитів і цінних паперів, що використовуються для управління ліквідністю</t>
  </si>
  <si>
    <t>Повернення бюджетних коштів з депозитів</t>
  </si>
  <si>
    <t>Розміщення бюджетних коштів на депозитах</t>
  </si>
  <si>
    <t>Зміни обсягів бюджетних коштів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</si>
  <si>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</si>
  <si>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</si>
  <si>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</si>
  <si>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010000</t>
  </si>
  <si>
    <t>Державне управління</t>
  </si>
  <si>
    <t>010116</t>
  </si>
  <si>
    <t>Органи місцевого самоврядування</t>
  </si>
  <si>
    <t>070000</t>
  </si>
  <si>
    <t>Освіта</t>
  </si>
  <si>
    <t>070101</t>
  </si>
  <si>
    <t>Дошкільні заклади освіти</t>
  </si>
  <si>
    <t>070201</t>
  </si>
  <si>
    <t>Загальноосвітні школи (в т. ч. школа-дитячий садок, інтернат при школі), спеціалізовані школи, ліцеї, гімназії, колегіуми</t>
  </si>
  <si>
    <t>070202</t>
  </si>
  <si>
    <t>Вечірні (змінні) школи</t>
  </si>
  <si>
    <t>070301</t>
  </si>
  <si>
    <t>Загальноосвітні школи-інтернати, загальноосвітні санаторні школи-інтернати</t>
  </si>
  <si>
    <t>070401</t>
  </si>
  <si>
    <t>Позашкільні заклади освіти, заходи із позашкільної роботи з дітьми</t>
  </si>
  <si>
    <t>070802</t>
  </si>
  <si>
    <t>Методична робота, інші заходи у сфері народної освіти</t>
  </si>
  <si>
    <t>070808</t>
  </si>
  <si>
    <t>Допомога дітям-сиротам та дітям, позбавленим батьківського піклування, яким виповнюється 18 років</t>
  </si>
  <si>
    <t>080000</t>
  </si>
  <si>
    <t>Охорона здоров`я</t>
  </si>
  <si>
    <t>080800</t>
  </si>
  <si>
    <t>Центри первинної медичної (медико-санітарної) допомоги</t>
  </si>
  <si>
    <t>090000</t>
  </si>
  <si>
    <t>Соціальний захист та соціальне забезпечення</t>
  </si>
  <si>
    <t>090412</t>
  </si>
  <si>
    <t>Інші видатки на соціальний захист населення</t>
  </si>
  <si>
    <t>091108</t>
  </si>
  <si>
    <t>Заходи з оздоровлення та відпочинку дітей, крім заходів з оздоровлення дітей, що здійснюються за рахунок коштів на оздоровлення громадян, які постраждали внаслідок Чорнобильської катастрофи</t>
  </si>
  <si>
    <t>091209</t>
  </si>
  <si>
    <t>Фінансова підтримка громадських організацій інвалідів і ветеранів</t>
  </si>
  <si>
    <t>100000</t>
  </si>
  <si>
    <t>Житлово-комунальне господарство</t>
  </si>
  <si>
    <t>100203</t>
  </si>
  <si>
    <t>Благоустрій міст, сіл, селищ</t>
  </si>
  <si>
    <t>100302</t>
  </si>
  <si>
    <t>Комбінати комунальних підприємств, районні виробничі об`єднання та інші підприємства, установи та організації житлово-комунального господарства</t>
  </si>
  <si>
    <t>110000</t>
  </si>
  <si>
    <t>Культура і мистецтво</t>
  </si>
  <si>
    <t>110201</t>
  </si>
  <si>
    <t>Бібліотеки</t>
  </si>
  <si>
    <t>110204</t>
  </si>
  <si>
    <t>Палаци і будинки культури, клуби та інші заклади клубного типу</t>
  </si>
  <si>
    <t>110205</t>
  </si>
  <si>
    <t>Школи естетичного виховання дітей</t>
  </si>
  <si>
    <t>110502</t>
  </si>
  <si>
    <t>Інші культурно-освітні заклади та заходи</t>
  </si>
  <si>
    <t>130000</t>
  </si>
  <si>
    <t>Фізична культура і спорт</t>
  </si>
  <si>
    <t>130203</t>
  </si>
  <si>
    <t>Утримання та навчально-тренувальна робота дитячо-юнацьких спортивних шкіл (які підпорядковані громадським організаціям фізкультурно-спортивної спрямованості)</t>
  </si>
  <si>
    <t>150000</t>
  </si>
  <si>
    <t>Будівництво</t>
  </si>
  <si>
    <t>150202</t>
  </si>
  <si>
    <t>Розробка схем та проектних рішень масового застосування</t>
  </si>
  <si>
    <t>160000</t>
  </si>
  <si>
    <t>Сільське і лісове господарство, рибне господарство та мисливство</t>
  </si>
  <si>
    <t>160101</t>
  </si>
  <si>
    <t>Землеустрій</t>
  </si>
  <si>
    <t>170000</t>
  </si>
  <si>
    <t>Транспорт, дорожнє господарство, зв`язок, телекомунікації та інформатика</t>
  </si>
  <si>
    <t>170703</t>
  </si>
  <si>
    <t>Видатки на проведення робіт, пов`язаних із будівництвом, реконструкцією, ремонтом та утриманням автомобільних доріг</t>
  </si>
  <si>
    <t>200000</t>
  </si>
  <si>
    <t>Охорона навколишнього природного середовища та ядерна безпека</t>
  </si>
  <si>
    <t>200700</t>
  </si>
  <si>
    <t>Інші природоохоронні заходи</t>
  </si>
  <si>
    <t>210000</t>
  </si>
  <si>
    <t>Запобігання та ліквідація надзвичайних ситуацій та наслідків стихійного лиха</t>
  </si>
  <si>
    <t>210110</t>
  </si>
  <si>
    <t>Заходи з організації рятування на водах</t>
  </si>
  <si>
    <t>250000</t>
  </si>
  <si>
    <t>Видатки, не віднесені до основних груп</t>
  </si>
  <si>
    <t>250203</t>
  </si>
  <si>
    <t>Проведення виборів депутатів місцевих рад та сільських, селищних, міських голів</t>
  </si>
  <si>
    <t>250301</t>
  </si>
  <si>
    <t>Реверсна дотація</t>
  </si>
  <si>
    <t>250315</t>
  </si>
  <si>
    <t>Інші додаткові дотації</t>
  </si>
  <si>
    <t>250344</t>
  </si>
  <si>
    <t>Субвенція з місцевого бюджету державному бюджету на виконання програм соціально-економічного та культурного розвитку регіонів</t>
  </si>
  <si>
    <t>250380</t>
  </si>
  <si>
    <t>Інші субвенції</t>
  </si>
  <si>
    <t>250404</t>
  </si>
  <si>
    <t>Інші видатки</t>
  </si>
  <si>
    <t>ФІНАНСУВАННЯ - всього</t>
  </si>
  <si>
    <t>ВИДАТКИ - всього</t>
  </si>
  <si>
    <t>Екологічний податок</t>
  </si>
  <si>
    <t xml:space="preserve">Структура доходів загального фонду міського бюджету </t>
  </si>
  <si>
    <t xml:space="preserve">у січні-вересні 2016 року, </t>
  </si>
  <si>
    <t>Інші доходи</t>
  </si>
  <si>
    <t>ВСЬОГО</t>
  </si>
  <si>
    <t>2000</t>
  </si>
  <si>
    <t>Поточні видатки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</si>
  <si>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</si>
  <si>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</si>
  <si>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</si>
  <si>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</si>
  <si>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</si>
  <si>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</si>
  <si>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</si>
  <si>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</si>
  <si>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</si>
  <si>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</si>
  <si>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</si>
  <si>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</si>
  <si>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2220</t>
  </si>
  <si>
    <t>Медикаменти та перев`язувальні матеріали</t>
  </si>
  <si>
    <t>2230</t>
  </si>
  <si>
    <t>Продукти харчування</t>
  </si>
  <si>
    <t>2240</t>
  </si>
  <si>
    <t>Оплата послуг (крім комунальних)</t>
  </si>
  <si>
    <t>2250</t>
  </si>
  <si>
    <t>Видатки на відрядження</t>
  </si>
  <si>
    <t>2270</t>
  </si>
  <si>
    <t>Оплата комунальних послуг та енергоносіїв</t>
  </si>
  <si>
    <t>2271</t>
  </si>
  <si>
    <t>Оплата теплопостачання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</si>
  <si>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</si>
  <si>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</si>
  <si>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</si>
  <si>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</si>
  <si>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</si>
  <si>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</si>
  <si>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2275</t>
  </si>
  <si>
    <t>Оплата інших енергоносіїв</t>
  </si>
  <si>
    <t>2280</t>
  </si>
  <si>
    <t>Дослідження і розробки, окремі заходи по реалізації державних (регіональних) програм</t>
  </si>
  <si>
    <t>2281</t>
  </si>
  <si>
    <t>Дослідження і розробки, окремі заходи розвитку по реалізації державних (регіональних) програм</t>
  </si>
  <si>
    <t>2282</t>
  </si>
  <si>
    <t>Окремі заходи по реалізації державних (регіональних) програм, не віднесені до заходів розвитку</t>
  </si>
  <si>
    <t>2600</t>
  </si>
  <si>
    <t>Поточні трансферти</t>
  </si>
  <si>
    <t>2610</t>
  </si>
  <si>
    <t>Субсидії та поточні трансферти підприємствам (установам, організаціям)</t>
  </si>
  <si>
    <t>2620</t>
  </si>
  <si>
    <t>Поточні трансферти органам державного управління інших рівнів</t>
  </si>
  <si>
    <t>2700</t>
  </si>
  <si>
    <t>Соціальне забезпечення</t>
  </si>
  <si>
    <t>2710</t>
  </si>
  <si>
    <t>Виплата пенсій і допомоги</t>
  </si>
  <si>
    <t>2730</t>
  </si>
  <si>
    <t>Інші виплати населенню</t>
  </si>
  <si>
    <t>2800</t>
  </si>
  <si>
    <t>Інші поточні видатки</t>
  </si>
  <si>
    <t xml:space="preserve"> </t>
  </si>
  <si>
    <t xml:space="preserve">Усього </t>
  </si>
  <si>
    <t>Аналіз фінансування установ на 30.09.2016</t>
  </si>
  <si>
    <t>Загальний фонд</t>
  </si>
  <si>
    <t>Станом на 11.10.2016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</si>
  <si>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</si>
  <si>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</si>
  <si>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</si>
  <si>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</si>
  <si>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</si>
  <si>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Касові видатки за вказаний період</t>
  </si>
  <si>
    <t>Галузі невиробничої сфери</t>
  </si>
  <si>
    <t>Галузі виробничої сфери</t>
  </si>
  <si>
    <t>250203 + 250404</t>
  </si>
  <si>
    <t>Інші видатки (проведення виборів старост, внески до асоціацій органів місцевого самоврядування)</t>
  </si>
  <si>
    <t>Трансферти іншим бюджетам</t>
  </si>
  <si>
    <t>2220+2230</t>
  </si>
  <si>
    <t>Медикаменти та продукти харчування</t>
  </si>
  <si>
    <t>Виконання до плану звітного періоду, %</t>
  </si>
  <si>
    <t>Виконання до уточненого річного плану, %</t>
  </si>
  <si>
    <t>Питома вага, %</t>
  </si>
  <si>
    <t>Начальник фінансово-економічного відділу</t>
  </si>
  <si>
    <t>О.В.Олійник</t>
  </si>
</sst>
</file>

<file path=xl/styles.xml><?xml version="1.0" encoding="utf-8"?>
<styleSheet xmlns="http://schemas.openxmlformats.org/spreadsheetml/2006/main">
  <numFmts count="6">
    <numFmt numFmtId="164" formatCode="#,##0.0"/>
    <numFmt numFmtId="165" formatCode="#,##0.00_ ;[Red]\-#,##0.00\ "/>
    <numFmt numFmtId="166" formatCode="#,##0.00000_ ;[Red]\-#,##0.00000\ "/>
    <numFmt numFmtId="167" formatCode="#,##0.0_ ;[Red]\-#,##0.0\ "/>
    <numFmt numFmtId="168" formatCode="#0.000"/>
    <numFmt numFmtId="169" formatCode="0.000"/>
  </numFmts>
  <fonts count="7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u/>
      <sz val="16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0" xfId="0" applyNumberFormat="1"/>
    <xf numFmtId="164" fontId="1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/>
    <xf numFmtId="164" fontId="1" fillId="2" borderId="1" xfId="0" applyNumberFormat="1" applyFont="1" applyFill="1" applyBorder="1"/>
    <xf numFmtId="165" fontId="0" fillId="0" borderId="0" xfId="0" applyNumberFormat="1"/>
    <xf numFmtId="165" fontId="1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0" fillId="0" borderId="1" xfId="0" applyNumberFormat="1" applyBorder="1"/>
    <xf numFmtId="165" fontId="1" fillId="2" borderId="1" xfId="0" applyNumberFormat="1" applyFont="1" applyFill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165" fontId="1" fillId="0" borderId="1" xfId="0" applyNumberFormat="1" applyFont="1" applyBorder="1"/>
    <xf numFmtId="164" fontId="1" fillId="0" borderId="1" xfId="0" applyNumberFormat="1" applyFont="1" applyBorder="1"/>
    <xf numFmtId="165" fontId="1" fillId="0" borderId="0" xfId="0" applyNumberFormat="1" applyFont="1"/>
    <xf numFmtId="0" fontId="1" fillId="0" borderId="0" xfId="0" applyFont="1"/>
    <xf numFmtId="165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Font="1"/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/>
    <xf numFmtId="0" fontId="1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" fillId="0" borderId="0" xfId="0" applyFont="1" applyFill="1"/>
    <xf numFmtId="166" fontId="0" fillId="0" borderId="0" xfId="0" applyNumberForma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 wrapText="1"/>
    </xf>
    <xf numFmtId="0" fontId="0" fillId="0" borderId="1" xfId="0" quotePrefix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6" fontId="1" fillId="3" borderId="1" xfId="0" applyNumberFormat="1" applyFont="1" applyFill="1" applyBorder="1" applyAlignment="1">
      <alignment horizontal="center"/>
    </xf>
    <xf numFmtId="164" fontId="0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6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166" fontId="0" fillId="0" borderId="1" xfId="0" applyNumberFormat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wrapText="1"/>
    </xf>
    <xf numFmtId="166" fontId="0" fillId="0" borderId="1" xfId="0" applyNumberForma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67" fontId="0" fillId="0" borderId="0" xfId="0" applyNumberFormat="1"/>
    <xf numFmtId="0" fontId="0" fillId="0" borderId="0" xfId="0" quotePrefix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166" fontId="0" fillId="0" borderId="0" xfId="0" applyNumberFormat="1" applyFill="1" applyBorder="1" applyAlignment="1">
      <alignment horizontal="center" wrapText="1"/>
    </xf>
    <xf numFmtId="164" fontId="0" fillId="0" borderId="0" xfId="0" applyNumberFormat="1" applyFont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6" fontId="0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vertical="center" wrapText="1"/>
    </xf>
    <xf numFmtId="164" fontId="0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vertical="center" wrapText="1"/>
    </xf>
    <xf numFmtId="166" fontId="0" fillId="0" borderId="1" xfId="0" applyNumberFormat="1" applyFill="1" applyBorder="1" applyAlignment="1">
      <alignment vertical="center" wrapText="1"/>
    </xf>
    <xf numFmtId="164" fontId="0" fillId="0" borderId="0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vertical="center" wrapText="1"/>
    </xf>
    <xf numFmtId="0" fontId="1" fillId="3" borderId="1" xfId="0" quotePrefix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ill="1"/>
    <xf numFmtId="169" fontId="0" fillId="0" borderId="0" xfId="0" applyNumberFormat="1" applyFill="1"/>
    <xf numFmtId="169" fontId="0" fillId="0" borderId="0" xfId="0" applyNumberFormat="1"/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0" fillId="0" borderId="1" xfId="0" quotePrefix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168" fontId="0" fillId="0" borderId="1" xfId="0" applyNumberForma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168" fontId="1" fillId="3" borderId="1" xfId="0" applyNumberFormat="1" applyFont="1" applyFill="1" applyBorder="1" applyAlignment="1">
      <alignment horizontal="right" vertical="center" wrapText="1"/>
    </xf>
    <xf numFmtId="0" fontId="1" fillId="3" borderId="1" xfId="0" quotePrefix="1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168" fontId="1" fillId="3" borderId="1" xfId="0" applyNumberFormat="1" applyFont="1" applyFill="1" applyBorder="1" applyAlignment="1">
      <alignment vertical="center" wrapText="1"/>
    </xf>
    <xf numFmtId="0" fontId="1" fillId="3" borderId="1" xfId="0" quotePrefix="1" applyFont="1" applyFill="1" applyBorder="1" applyAlignment="1">
      <alignment horizontal="left" vertical="center" wrapText="1"/>
    </xf>
    <xf numFmtId="169" fontId="0" fillId="0" borderId="0" xfId="0" applyNumberFormat="1" applyFill="1"/>
    <xf numFmtId="0" fontId="0" fillId="0" borderId="0" xfId="0"/>
    <xf numFmtId="0" fontId="0" fillId="0" borderId="1" xfId="0" quotePrefix="1" applyFont="1" applyFill="1" applyBorder="1" applyAlignment="1">
      <alignment vertical="center" wrapText="1"/>
    </xf>
    <xf numFmtId="168" fontId="0" fillId="0" borderId="1" xfId="0" applyNumberFormat="1" applyFont="1" applyFill="1" applyBorder="1" applyAlignment="1">
      <alignment vertical="center" wrapText="1"/>
    </xf>
    <xf numFmtId="0" fontId="0" fillId="0" borderId="1" xfId="0" applyFont="1" applyFill="1" applyBorder="1"/>
    <xf numFmtId="168" fontId="0" fillId="0" borderId="1" xfId="0" applyNumberFormat="1" applyFont="1" applyFill="1" applyBorder="1"/>
    <xf numFmtId="167" fontId="1" fillId="0" borderId="1" xfId="0" applyNumberFormat="1" applyFont="1" applyFill="1" applyBorder="1" applyAlignment="1">
      <alignment horizontal="center" vertical="center" wrapText="1"/>
    </xf>
    <xf numFmtId="167" fontId="0" fillId="0" borderId="1" xfId="0" applyNumberFormat="1" applyBorder="1"/>
    <xf numFmtId="167" fontId="1" fillId="3" borderId="1" xfId="0" applyNumberFormat="1" applyFont="1" applyFill="1" applyBorder="1"/>
    <xf numFmtId="164" fontId="1" fillId="3" borderId="1" xfId="0" applyNumberFormat="1" applyFont="1" applyFill="1" applyBorder="1" applyAlignment="1">
      <alignment horizontal="right" vertical="center" wrapText="1"/>
    </xf>
    <xf numFmtId="164" fontId="0" fillId="0" borderId="1" xfId="0" applyNumberFormat="1" applyFill="1" applyBorder="1" applyAlignment="1">
      <alignment vertical="center" wrapText="1"/>
    </xf>
    <xf numFmtId="164" fontId="1" fillId="3" borderId="1" xfId="0" applyNumberFormat="1" applyFont="1" applyFill="1" applyBorder="1" applyAlignment="1">
      <alignment vertical="center" wrapText="1"/>
    </xf>
    <xf numFmtId="164" fontId="0" fillId="0" borderId="1" xfId="0" applyNumberFormat="1" applyFont="1" applyFill="1" applyBorder="1" applyAlignment="1">
      <alignment vertical="center" wrapText="1"/>
    </xf>
    <xf numFmtId="164" fontId="0" fillId="0" borderId="1" xfId="0" applyNumberFormat="1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66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/>
    <xf numFmtId="166" fontId="5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uk-UA"/>
  <c:chart>
    <c:view3D>
      <c:rotX val="30"/>
      <c:perspective val="30"/>
    </c:view3D>
    <c:plotArea>
      <c:layout/>
      <c:pie3DChart>
        <c:varyColors val="1"/>
        <c:ser>
          <c:idx val="0"/>
          <c:order val="0"/>
          <c:explosion val="25"/>
          <c:cat>
            <c:strRef>
              <c:f>(аналіз!$B$9,аналіз!$B$20,аналіз!$B$27)</c:f>
              <c:strCache>
                <c:ptCount val="3"/>
                <c:pt idx="0">
                  <c:v>Податкові надходження</c:v>
                </c:pt>
                <c:pt idx="1">
                  <c:v>Неподаткові надходження</c:v>
                </c:pt>
                <c:pt idx="2">
                  <c:v>Трансферти з бюджетів інших рівнів - всього</c:v>
                </c:pt>
              </c:strCache>
            </c:strRef>
          </c:cat>
          <c:val>
            <c:numRef>
              <c:f>(аналіз!$F$9,аналіз!$F$20,аналіз!$F$27)</c:f>
              <c:numCache>
                <c:formatCode>#,##0.00000_ ;[Red]\-#,##0.00000\ </c:formatCode>
                <c:ptCount val="3"/>
                <c:pt idx="0">
                  <c:v>31330.947069999998</c:v>
                </c:pt>
                <c:pt idx="1">
                  <c:v>7507.9248300000008</c:v>
                </c:pt>
                <c:pt idx="2">
                  <c:v>29844.652590000002</c:v>
                </c:pt>
              </c:numCache>
            </c:numRef>
          </c:val>
        </c:ser>
      </c:pie3DChart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uk-UA"/>
  <c:chart>
    <c:view3D>
      <c:rotX val="30"/>
      <c:perspective val="30"/>
    </c:view3D>
    <c:plotArea>
      <c:layout/>
      <c:pie3DChart>
        <c:varyColors val="1"/>
        <c:ser>
          <c:idx val="0"/>
          <c:order val="0"/>
          <c:explosion val="4"/>
          <c:dPt>
            <c:idx val="1"/>
            <c:explosion val="23"/>
          </c:dPt>
          <c:dLbls>
            <c:dLbl>
              <c:idx val="0"/>
              <c:layout>
                <c:manualLayout>
                  <c:x val="-2.4216880051797233E-2"/>
                  <c:y val="-0.24640268887252426"/>
                </c:manualLayout>
              </c:layout>
              <c:tx>
                <c:rich>
                  <a:bodyPr/>
                  <a:lstStyle/>
                  <a:p>
                    <a:r>
                      <a:rPr lang="uk-UA" b="1"/>
                      <a:t>П</a:t>
                    </a:r>
                    <a:r>
                      <a:rPr lang="uk-UA"/>
                      <a:t>одаткові надходження
31 330,9 тис.грн.
46%</a:t>
                    </a:r>
                  </a:p>
                </c:rich>
              </c:tx>
              <c:showVal val="1"/>
              <c:showCatName val="1"/>
              <c:showPercent val="1"/>
              <c:separator>
</c:separator>
            </c:dLbl>
            <c:dLbl>
              <c:idx val="1"/>
              <c:layout>
                <c:manualLayout>
                  <c:x val="0.44455022034712505"/>
                  <c:y val="-5.755395683453246E-4"/>
                </c:manualLayout>
              </c:layout>
              <c:tx>
                <c:rich>
                  <a:bodyPr/>
                  <a:lstStyle/>
                  <a:p>
                    <a:r>
                      <a:rPr lang="uk-UA" b="1"/>
                      <a:t>Н</a:t>
                    </a:r>
                    <a:r>
                      <a:rPr lang="uk-UA"/>
                      <a:t>еподаткові надходження
7 507,9</a:t>
                    </a:r>
                    <a:r>
                      <a:rPr lang="uk-UA" baseline="0"/>
                      <a:t> тис.грн.</a:t>
                    </a:r>
                    <a:r>
                      <a:rPr lang="uk-UA"/>
                      <a:t>
11%</a:t>
                    </a:r>
                  </a:p>
                </c:rich>
              </c:tx>
              <c:showVal val="1"/>
              <c:showCatName val="1"/>
              <c:showPercent val="1"/>
              <c:separator>
</c:separator>
            </c:dLbl>
            <c:dLbl>
              <c:idx val="2"/>
              <c:layout>
                <c:manualLayout>
                  <c:x val="2.6144795561032341E-2"/>
                  <c:y val="-0.21680346931093344"/>
                </c:manualLayout>
              </c:layout>
              <c:tx>
                <c:rich>
                  <a:bodyPr/>
                  <a:lstStyle/>
                  <a:p>
                    <a:r>
                      <a:rPr lang="uk-UA" b="1"/>
                      <a:t>Т</a:t>
                    </a:r>
                    <a:r>
                      <a:rPr lang="uk-UA"/>
                      <a:t>рансферти з бюджетів інших рівнів - всього
29 844,6</a:t>
                    </a:r>
                    <a:r>
                      <a:rPr lang="uk-UA" baseline="0"/>
                      <a:t> тис.грн.</a:t>
                    </a:r>
                    <a:r>
                      <a:rPr lang="uk-UA"/>
                      <a:t> 
43%</a:t>
                    </a:r>
                  </a:p>
                </c:rich>
              </c:tx>
              <c:showVal val="1"/>
              <c:showCatName val="1"/>
              <c:showPercent val="1"/>
              <c:separator>
</c:separator>
            </c:dLbl>
            <c:spPr>
              <a:blipFill>
                <a:blip xmlns:r="http://schemas.openxmlformats.org/officeDocument/2006/relationships" r:embed="rId1"/>
                <a:tile tx="0" ty="0" sx="100000" sy="100000" flip="none" algn="tl"/>
              </a:blipFill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Val val="1"/>
            <c:showCatName val="1"/>
            <c:showPercent val="1"/>
            <c:separator>
</c:separator>
            <c:showLeaderLines val="1"/>
          </c:dLbls>
          <c:cat>
            <c:strRef>
              <c:f>(аналіз!$B$9,аналіз!$B$20,аналіз!$B$27)</c:f>
              <c:strCache>
                <c:ptCount val="3"/>
                <c:pt idx="0">
                  <c:v>Податкові надходження</c:v>
                </c:pt>
                <c:pt idx="1">
                  <c:v>Неподаткові надходження</c:v>
                </c:pt>
                <c:pt idx="2">
                  <c:v>Трансферти з бюджетів інших рівнів - всього</c:v>
                </c:pt>
              </c:strCache>
            </c:strRef>
          </c:cat>
          <c:val>
            <c:numRef>
              <c:f>(аналіз!$F$9,аналіз!$F$20,аналіз!$F$27)</c:f>
              <c:numCache>
                <c:formatCode>#,##0.00000_ ;[Red]\-#,##0.00000\ </c:formatCode>
                <c:ptCount val="3"/>
                <c:pt idx="0">
                  <c:v>31330.947069999998</c:v>
                </c:pt>
                <c:pt idx="1">
                  <c:v>7507.9248300000008</c:v>
                </c:pt>
                <c:pt idx="2">
                  <c:v>29844.652590000002</c:v>
                </c:pt>
              </c:numCache>
            </c:numRef>
          </c:val>
        </c:ser>
      </c:pie3DChart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uk-UA"/>
  <c:chart>
    <c:view3D>
      <c:rotX val="30"/>
      <c:perspective val="20"/>
    </c:view3D>
    <c:plotArea>
      <c:layout>
        <c:manualLayout>
          <c:layoutTarget val="inner"/>
          <c:xMode val="edge"/>
          <c:yMode val="edge"/>
          <c:x val="0.13784469675902028"/>
          <c:y val="9.1892111384530434E-2"/>
          <c:w val="0.84540041475642991"/>
          <c:h val="0.81621577723093908"/>
        </c:manualLayout>
      </c:layout>
      <c:pie3DChart>
        <c:varyColors val="1"/>
        <c:ser>
          <c:idx val="0"/>
          <c:order val="0"/>
          <c:explosion val="22"/>
          <c:dLbls>
            <c:dLbl>
              <c:idx val="0"/>
              <c:layout>
                <c:manualLayout>
                  <c:x val="-7.5094326629958338E-2"/>
                  <c:y val="0.27768560161044392"/>
                </c:manualLayout>
              </c:layout>
              <c:tx>
                <c:rich>
                  <a:bodyPr/>
                  <a:lstStyle/>
                  <a:p>
                    <a:r>
                      <a:rPr lang="uk-UA" b="1"/>
                      <a:t>П</a:t>
                    </a:r>
                    <a:r>
                      <a:rPr lang="uk-UA"/>
                      <a:t>одаток на доходи з фізичних осіб
22 192,8 тис.грн.</a:t>
                    </a:r>
                  </a:p>
                  <a:p>
                    <a:r>
                      <a:rPr lang="uk-UA"/>
                      <a:t>57,1%</a:t>
                    </a:r>
                  </a:p>
                </c:rich>
              </c:tx>
              <c:showVal val="1"/>
              <c:showCatName val="1"/>
              <c:showPercent val="1"/>
              <c:separator>
</c:separator>
            </c:dLbl>
            <c:dLbl>
              <c:idx val="1"/>
              <c:layout>
                <c:manualLayout>
                  <c:x val="0.19521986593250021"/>
                  <c:y val="3.5891618219826948E-2"/>
                </c:manualLayout>
              </c:layout>
              <c:tx>
                <c:rich>
                  <a:bodyPr/>
                  <a:lstStyle/>
                  <a:p>
                    <a:r>
                      <a:rPr lang="uk-UA" b="1"/>
                      <a:t>А</a:t>
                    </a:r>
                    <a:r>
                      <a:rPr lang="uk-UA"/>
                      <a:t>кцизний податок  
2 514,5 тис.грн.</a:t>
                    </a:r>
                  </a:p>
                  <a:p>
                    <a:r>
                      <a:rPr lang="uk-UA"/>
                      <a:t>6,5%</a:t>
                    </a:r>
                  </a:p>
                </c:rich>
              </c:tx>
              <c:showVal val="1"/>
              <c:showCatName val="1"/>
              <c:showPercent val="1"/>
              <c:separator>
</c:separator>
            </c:dLbl>
            <c:dLbl>
              <c:idx val="2"/>
              <c:layout>
                <c:manualLayout>
                  <c:x val="-0.12813600620810384"/>
                  <c:y val="0.10799823100306009"/>
                </c:manualLayout>
              </c:layout>
              <c:tx>
                <c:rich>
                  <a:bodyPr/>
                  <a:lstStyle/>
                  <a:p>
                    <a:r>
                      <a:rPr lang="uk-UA" b="1"/>
                      <a:t>П</a:t>
                    </a:r>
                    <a:r>
                      <a:rPr lang="uk-UA"/>
                      <a:t>одаток на </a:t>
                    </a:r>
                    <a:endParaRPr lang="en-US"/>
                  </a:p>
                  <a:p>
                    <a:r>
                      <a:rPr lang="uk-UA"/>
                      <a:t>нерухоме майно
551,1 тис.грн.</a:t>
                    </a:r>
                  </a:p>
                  <a:p>
                    <a:r>
                      <a:rPr lang="uk-UA"/>
                      <a:t> 1,4%</a:t>
                    </a:r>
                  </a:p>
                </c:rich>
              </c:tx>
              <c:showVal val="1"/>
              <c:showCatName val="1"/>
              <c:showPercent val="1"/>
              <c:separator>
</c:separator>
            </c:dLbl>
            <c:dLbl>
              <c:idx val="3"/>
              <c:layout>
                <c:manualLayout>
                  <c:x val="-7.8065423456780372E-2"/>
                  <c:y val="3.3525732088695595E-2"/>
                </c:manualLayout>
              </c:layout>
              <c:tx>
                <c:rich>
                  <a:bodyPr/>
                  <a:lstStyle/>
                  <a:p>
                    <a:r>
                      <a:rPr lang="uk-UA" b="1"/>
                      <a:t>П</a:t>
                    </a:r>
                    <a:r>
                      <a:rPr lang="uk-UA"/>
                      <a:t>лата за землю
3 840,5 тис.грн.
9,9%</a:t>
                    </a:r>
                  </a:p>
                </c:rich>
              </c:tx>
              <c:showVal val="1"/>
              <c:showCatName val="1"/>
              <c:showPercent val="1"/>
              <c:separator>
</c:separator>
            </c:dLbl>
            <c:dLbl>
              <c:idx val="4"/>
              <c:layout>
                <c:manualLayout>
                  <c:x val="-7.733623609864114E-2"/>
                  <c:y val="0.14708763519950449"/>
                </c:manualLayout>
              </c:layout>
              <c:tx>
                <c:rich>
                  <a:bodyPr/>
                  <a:lstStyle/>
                  <a:p>
                    <a:r>
                      <a:rPr lang="uk-UA" b="1"/>
                      <a:t>Є</a:t>
                    </a:r>
                    <a:r>
                      <a:rPr lang="uk-UA"/>
                      <a:t>диний податок
2 223,3 </a:t>
                    </a:r>
                    <a:r>
                      <a:rPr lang="en-US"/>
                      <a:t> </a:t>
                    </a:r>
                    <a:r>
                      <a:rPr lang="uk-UA"/>
                      <a:t>тис.грн.
5,7%</a:t>
                    </a:r>
                  </a:p>
                </c:rich>
              </c:tx>
              <c:showVal val="1"/>
              <c:showCatName val="1"/>
              <c:showPercent val="1"/>
              <c:separator>
</c:separator>
            </c:dLbl>
            <c:dLbl>
              <c:idx val="5"/>
              <c:layout>
                <c:manualLayout>
                  <c:x val="-0.14570546996458938"/>
                  <c:y val="9.948083053648922E-3"/>
                </c:manualLayout>
              </c:layout>
              <c:tx>
                <c:rich>
                  <a:bodyPr/>
                  <a:lstStyle/>
                  <a:p>
                    <a:r>
                      <a:rPr lang="uk-UA" b="1"/>
                      <a:t>П</a:t>
                    </a:r>
                    <a:r>
                      <a:rPr lang="uk-UA"/>
                      <a:t>лата за розміщення тимчасово вільних коштів 
7 362,6 тис.грн.
19,0%</a:t>
                    </a:r>
                  </a:p>
                </c:rich>
              </c:tx>
              <c:showVal val="1"/>
              <c:showCatName val="1"/>
              <c:showPercent val="1"/>
              <c:separator>
</c:separator>
            </c:dLbl>
            <c:dLbl>
              <c:idx val="6"/>
              <c:layout>
                <c:manualLayout>
                  <c:x val="0.13351671606135021"/>
                  <c:y val="2.9392111384530448E-2"/>
                </c:manualLayout>
              </c:layout>
              <c:tx>
                <c:rich>
                  <a:bodyPr/>
                  <a:lstStyle/>
                  <a:p>
                    <a:r>
                      <a:rPr lang="uk-UA" b="1"/>
                      <a:t>І</a:t>
                    </a:r>
                    <a:r>
                      <a:rPr lang="uk-UA"/>
                      <a:t>нші доходи
154,1 тис.грн.
0,4%</a:t>
                    </a:r>
                  </a:p>
                </c:rich>
              </c:tx>
              <c:showVal val="1"/>
              <c:showCatName val="1"/>
              <c:showPercent val="1"/>
              <c:separator>
</c:separator>
            </c:dLbl>
            <c:numFmt formatCode="0.0%" sourceLinked="0"/>
            <c:spPr>
              <a:gradFill>
                <a:gsLst>
                  <a:gs pos="0">
                    <a:srgbClr val="FFEFD1"/>
                  </a:gs>
                  <a:gs pos="64999">
                    <a:srgbClr val="F0EBD5"/>
                  </a:gs>
                  <a:gs pos="100000">
                    <a:srgbClr val="D1C39F"/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Val val="1"/>
            <c:showCatName val="1"/>
            <c:showPercent val="1"/>
            <c:separator>
</c:separator>
            <c:showLeaderLines val="1"/>
          </c:dLbls>
          <c:cat>
            <c:strRef>
              <c:f>діа2!$A$6:$A$12</c:f>
              <c:strCache>
                <c:ptCount val="7"/>
                <c:pt idx="0">
                  <c:v>Податок на доходи з фізичних осіб</c:v>
                </c:pt>
                <c:pt idx="1">
                  <c:v>Акцизний податок з реалізації суб`єктами господарювання роздрібної торгівлі підакцизних товарів</c:v>
                </c:pt>
                <c:pt idx="2">
                  <c:v>Податок на нерухоме майно</c:v>
                </c:pt>
                <c:pt idx="3">
                  <c:v>Плата за землю</c:v>
                </c:pt>
                <c:pt idx="4">
                  <c:v>Єдиний податок</c:v>
                </c:pt>
                <c:pt idx="5">
                  <c:v>Плата за розміщення тимчасово вільних коштів місцевих бюджетів </c:v>
                </c:pt>
                <c:pt idx="6">
                  <c:v>Інші доходи</c:v>
                </c:pt>
              </c:strCache>
            </c:strRef>
          </c:cat>
          <c:val>
            <c:numRef>
              <c:f>діа2!$B$6:$B$12</c:f>
              <c:numCache>
                <c:formatCode>#,##0.0_ ;[Red]\-#,##0.0\ </c:formatCode>
                <c:ptCount val="7"/>
                <c:pt idx="0">
                  <c:v>22192.780629999997</c:v>
                </c:pt>
                <c:pt idx="1">
                  <c:v>2514.52061</c:v>
                </c:pt>
                <c:pt idx="2">
                  <c:v>551.10379</c:v>
                </c:pt>
                <c:pt idx="3">
                  <c:v>3840.4711899999998</c:v>
                </c:pt>
                <c:pt idx="4">
                  <c:v>2223.34312</c:v>
                </c:pt>
                <c:pt idx="5">
                  <c:v>7362.5953600000003</c:v>
                </c:pt>
                <c:pt idx="6">
                  <c:v>154.05719999999928</c:v>
                </c:pt>
              </c:numCache>
            </c:numRef>
          </c:val>
        </c:ser>
      </c:pie3DChart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uk-UA"/>
  <c:chart>
    <c:view3D>
      <c:rotX val="30"/>
      <c:rotY val="130"/>
      <c:perspective val="10"/>
    </c:view3D>
    <c:plotArea>
      <c:layout>
        <c:manualLayout>
          <c:layoutTarget val="inner"/>
          <c:xMode val="edge"/>
          <c:yMode val="edge"/>
          <c:x val="4.4567816972138546E-2"/>
          <c:y val="6.4772064782224803E-2"/>
          <c:w val="0.93888888888888911"/>
          <c:h val="0.89814814814814814"/>
        </c:manualLayout>
      </c:layout>
      <c:pie3DChart>
        <c:varyColors val="1"/>
        <c:ser>
          <c:idx val="0"/>
          <c:order val="0"/>
          <c:cat>
            <c:strRef>
              <c:f>'діа 3,4'!$B$6:$B$21</c:f>
              <c:strCache>
                <c:ptCount val="4"/>
                <c:pt idx="0">
                  <c:v>Галузі невиробничої сфери</c:v>
                </c:pt>
                <c:pt idx="1">
                  <c:v>Галузі виробничої сфери</c:v>
                </c:pt>
                <c:pt idx="2">
                  <c:v>Інші видатки (проведення виборів старост, внески до асоціацій органів місцевого самоврядування)</c:v>
                </c:pt>
                <c:pt idx="3">
                  <c:v>Трансферти іншим бюджетам</c:v>
                </c:pt>
              </c:strCache>
            </c:strRef>
          </c:cat>
          <c:val>
            <c:numRef>
              <c:f>'діа 3,4'!$C$6:$C$21</c:f>
            </c:numRef>
          </c:val>
        </c:ser>
        <c:ser>
          <c:idx val="1"/>
          <c:order val="1"/>
          <c:cat>
            <c:strRef>
              <c:f>'діа 3,4'!$B$6:$B$21</c:f>
              <c:strCache>
                <c:ptCount val="4"/>
                <c:pt idx="0">
                  <c:v>Галузі невиробничої сфери</c:v>
                </c:pt>
                <c:pt idx="1">
                  <c:v>Галузі виробничої сфери</c:v>
                </c:pt>
                <c:pt idx="2">
                  <c:v>Інші видатки (проведення виборів старост, внески до асоціацій органів місцевого самоврядування)</c:v>
                </c:pt>
                <c:pt idx="3">
                  <c:v>Трансферти іншим бюджетам</c:v>
                </c:pt>
              </c:strCache>
            </c:strRef>
          </c:cat>
          <c:val>
            <c:numRef>
              <c:f>'діа 3,4'!$D$6:$D$21</c:f>
            </c:numRef>
          </c:val>
        </c:ser>
        <c:ser>
          <c:idx val="2"/>
          <c:order val="2"/>
          <c:cat>
            <c:strRef>
              <c:f>'діа 3,4'!$B$6:$B$21</c:f>
              <c:strCache>
                <c:ptCount val="4"/>
                <c:pt idx="0">
                  <c:v>Галузі невиробничої сфери</c:v>
                </c:pt>
                <c:pt idx="1">
                  <c:v>Галузі виробничої сфери</c:v>
                </c:pt>
                <c:pt idx="2">
                  <c:v>Інші видатки (проведення виборів старост, внески до асоціацій органів місцевого самоврядування)</c:v>
                </c:pt>
                <c:pt idx="3">
                  <c:v>Трансферти іншим бюджетам</c:v>
                </c:pt>
              </c:strCache>
            </c:strRef>
          </c:cat>
          <c:val>
            <c:numRef>
              <c:f>'діа 3,4'!$E$6:$E$21</c:f>
            </c:numRef>
          </c:val>
        </c:ser>
        <c:ser>
          <c:idx val="3"/>
          <c:order val="3"/>
          <c:dPt>
            <c:idx val="0"/>
            <c:explosion val="30"/>
          </c:dPt>
          <c:dPt>
            <c:idx val="1"/>
            <c:explosion val="11"/>
          </c:dPt>
          <c:dPt>
            <c:idx val="2"/>
            <c:explosion val="24"/>
          </c:dPt>
          <c:dPt>
            <c:idx val="3"/>
            <c:explosion val="13"/>
          </c:dPt>
          <c:dLbls>
            <c:dLbl>
              <c:idx val="0"/>
              <c:layout>
                <c:manualLayout>
                  <c:x val="-5.3668936203270588E-2"/>
                  <c:y val="-0.40364043204276884"/>
                </c:manualLayout>
              </c:layout>
              <c:tx>
                <c:rich>
                  <a:bodyPr/>
                  <a:lstStyle/>
                  <a:p>
                    <a:r>
                      <a:rPr lang="uk-UA"/>
                      <a:t>Галузі невиробничої сфери
34 490,0тис.грн.
76,7%</a:t>
                    </a:r>
                  </a:p>
                </c:rich>
              </c:tx>
              <c:dLblPos val="bestFit"/>
              <c:showVal val="1"/>
              <c:showCatName val="1"/>
              <c:showPercent val="1"/>
              <c:separator>
</c:separator>
            </c:dLbl>
            <c:dLbl>
              <c:idx val="1"/>
              <c:layout>
                <c:manualLayout>
                  <c:x val="8.3159705459650554E-2"/>
                  <c:y val="-0.12460877874136704"/>
                </c:manualLayout>
              </c:layout>
              <c:tx>
                <c:rich>
                  <a:bodyPr/>
                  <a:lstStyle/>
                  <a:p>
                    <a:r>
                      <a:rPr lang="uk-UA"/>
                      <a:t>Галузі виробничої сфери
1 497,1тис.грн.
3,3%</a:t>
                    </a:r>
                  </a:p>
                </c:rich>
              </c:tx>
              <c:dLblPos val="bestFit"/>
              <c:showVal val="1"/>
              <c:showCatName val="1"/>
              <c:showPercent val="1"/>
              <c:separator>
</c:separator>
            </c:dLbl>
            <c:dLbl>
              <c:idx val="2"/>
              <c:layout>
                <c:manualLayout>
                  <c:x val="1.8399338560481208E-2"/>
                  <c:y val="0.25790050437243744"/>
                </c:manualLayout>
              </c:layout>
              <c:tx>
                <c:rich>
                  <a:bodyPr/>
                  <a:lstStyle/>
                  <a:p>
                    <a:r>
                      <a:rPr lang="uk-UA"/>
                      <a:t>Інші видатки (проведення виборів старост, внески до асоціацій органів місцевого самоврядування)
106,9тис.грн.
0,2%</a:t>
                    </a:r>
                  </a:p>
                </c:rich>
              </c:tx>
              <c:dLblPos val="bestFit"/>
              <c:showVal val="1"/>
              <c:showCatName val="1"/>
              <c:showPercent val="1"/>
              <c:separator>
</c:separator>
            </c:dLbl>
            <c:dLbl>
              <c:idx val="3"/>
              <c:layout>
                <c:manualLayout>
                  <c:x val="-1.4095542496933154E-3"/>
                  <c:y val="0.32334869431643648"/>
                </c:manualLayout>
              </c:layout>
              <c:tx>
                <c:rich>
                  <a:bodyPr/>
                  <a:lstStyle/>
                  <a:p>
                    <a:r>
                      <a:rPr lang="uk-UA"/>
                      <a:t>Трансферти іншим бюджетам
8 863,4 тис.грн.</a:t>
                    </a:r>
                  </a:p>
                  <a:p>
                    <a:r>
                      <a:rPr lang="uk-UA"/>
                      <a:t>19,7%</a:t>
                    </a:r>
                  </a:p>
                </c:rich>
              </c:tx>
              <c:dLblPos val="bestFit"/>
              <c:showVal val="1"/>
              <c:showCatName val="1"/>
              <c:showPercent val="1"/>
              <c:separator>
</c:separator>
            </c:dLbl>
            <c:numFmt formatCode="0.0%" sourceLinked="0"/>
            <c:spPr>
              <a:gradFill>
                <a:gsLst>
                  <a:gs pos="0">
                    <a:srgbClr val="FBEAC7"/>
                  </a:gs>
                  <a:gs pos="17999">
                    <a:srgbClr val="FEE7F2"/>
                  </a:gs>
                  <a:gs pos="36000">
                    <a:srgbClr val="FAC77D"/>
                  </a:gs>
                  <a:gs pos="61000">
                    <a:srgbClr val="FBA97D"/>
                  </a:gs>
                  <a:gs pos="82001">
                    <a:srgbClr val="FBD49C"/>
                  </a:gs>
                  <a:gs pos="100000">
                    <a:srgbClr val="FEE7F2"/>
                  </a:gs>
                </a:gsLst>
                <a:lin ang="5400000" scaled="0"/>
              </a:gradFill>
            </c:spPr>
            <c:txPr>
              <a:bodyPr rot="0"/>
              <a:lstStyle/>
              <a:p>
                <a:pPr>
                  <a:defRPr b="1"/>
                </a:pPr>
                <a:endParaRPr lang="uk-UA"/>
              </a:p>
            </c:txPr>
            <c:dLblPos val="bestFit"/>
            <c:showVal val="1"/>
            <c:showCatName val="1"/>
            <c:showPercent val="1"/>
            <c:separator>
</c:separator>
            <c:showLeaderLines val="1"/>
          </c:dLbls>
          <c:cat>
            <c:strRef>
              <c:f>'діа 3,4'!$B$6:$B$21</c:f>
              <c:strCache>
                <c:ptCount val="4"/>
                <c:pt idx="0">
                  <c:v>Галузі невиробничої сфери</c:v>
                </c:pt>
                <c:pt idx="1">
                  <c:v>Галузі виробничої сфери</c:v>
                </c:pt>
                <c:pt idx="2">
                  <c:v>Інші видатки (проведення виборів старост, внески до асоціацій органів місцевого самоврядування)</c:v>
                </c:pt>
                <c:pt idx="3">
                  <c:v>Трансферти іншим бюджетам</c:v>
                </c:pt>
              </c:strCache>
            </c:strRef>
          </c:cat>
          <c:val>
            <c:numRef>
              <c:f>'діа 3,4'!$F$6:$F$21</c:f>
              <c:numCache>
                <c:formatCode>#,##0.0</c:formatCode>
                <c:ptCount val="4"/>
                <c:pt idx="0">
                  <c:v>34489.992539999999</c:v>
                </c:pt>
                <c:pt idx="1">
                  <c:v>1497.0532499999999</c:v>
                </c:pt>
                <c:pt idx="2">
                  <c:v>106.85887</c:v>
                </c:pt>
                <c:pt idx="3">
                  <c:v>8863.4150000000009</c:v>
                </c:pt>
              </c:numCache>
            </c:numRef>
          </c:val>
        </c:ser>
      </c:pie3DChart>
    </c:plotArea>
    <c:plotVisOnly val="1"/>
  </c:chart>
  <c:spPr>
    <a:effectLst>
      <a:outerShdw blurRad="50800" dist="50800" dir="5400000" algn="ctr" rotWithShape="0">
        <a:srgbClr val="000000"/>
      </a:outerShdw>
    </a:effectLst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uk-UA"/>
  <c:chart>
    <c:view3D>
      <c:rotX val="40"/>
      <c:rotY val="260"/>
      <c:perspective val="10"/>
    </c:view3D>
    <c:plotArea>
      <c:layout>
        <c:manualLayout>
          <c:layoutTarget val="inner"/>
          <c:xMode val="edge"/>
          <c:yMode val="edge"/>
          <c:x val="4.3923832710543185E-3"/>
          <c:y val="8.3252125115735764E-2"/>
          <c:w val="0.84044964550548673"/>
          <c:h val="0.81793155061295753"/>
        </c:manualLayout>
      </c:layout>
      <c:pie3DChart>
        <c:varyColors val="1"/>
        <c:ser>
          <c:idx val="0"/>
          <c:order val="0"/>
          <c:explosion val="1"/>
          <c:dLbls>
            <c:dLbl>
              <c:idx val="0"/>
              <c:layout>
                <c:manualLayout>
                  <c:x val="0.36253633423464593"/>
                  <c:y val="5.966276342968773E-2"/>
                </c:manualLayout>
              </c:layout>
              <c:tx>
                <c:rich>
                  <a:bodyPr/>
                  <a:lstStyle/>
                  <a:p>
                    <a:r>
                      <a:rPr lang="uk-UA"/>
                      <a:t>Оплата праці і нарахування на заробітну плату
25 830,4тис.грн.
57,5%</a:t>
                    </a:r>
                  </a:p>
                </c:rich>
              </c:tx>
              <c:showVal val="1"/>
              <c:showCatName val="1"/>
              <c:showPercent val="1"/>
              <c:separator>
</c:separator>
            </c:dLbl>
            <c:dLbl>
              <c:idx val="1"/>
              <c:layout>
                <c:manualLayout>
                  <c:x val="4.4521602438366295E-2"/>
                  <c:y val="6.4850829814877965E-4"/>
                </c:manualLayout>
              </c:layout>
              <c:tx>
                <c:rich>
                  <a:bodyPr/>
                  <a:lstStyle/>
                  <a:p>
                    <a:r>
                      <a:rPr lang="uk-UA"/>
                      <a:t>Медикаменти та продукти харчування
1 206,3 тис.грн.
2,7%</a:t>
                    </a:r>
                  </a:p>
                </c:rich>
              </c:tx>
              <c:showVal val="1"/>
              <c:showCatName val="1"/>
              <c:showPercent val="1"/>
              <c:separator>
</c:separator>
            </c:dLbl>
            <c:dLbl>
              <c:idx val="2"/>
              <c:layout>
                <c:manualLayout>
                  <c:x val="-3.5961896075123616E-2"/>
                  <c:y val="0.10338652054566212"/>
                </c:manualLayout>
              </c:layout>
              <c:tx>
                <c:rich>
                  <a:bodyPr/>
                  <a:lstStyle/>
                  <a:p>
                    <a:r>
                      <a:rPr lang="uk-UA"/>
                      <a:t>Оплата комунальних послуг та енергоносіїв
3 704,5 тис.грн.
8,2%</a:t>
                    </a:r>
                  </a:p>
                </c:rich>
              </c:tx>
              <c:showVal val="1"/>
              <c:showCatName val="1"/>
              <c:showPercent val="1"/>
              <c:separator>
</c:separator>
            </c:dLbl>
            <c:dLbl>
              <c:idx val="3"/>
              <c:layout>
                <c:manualLayout>
                  <c:x val="-1.5804912890581429E-3"/>
                  <c:y val="-2.1864840249427534E-2"/>
                </c:manualLayout>
              </c:layout>
              <c:tx>
                <c:rich>
                  <a:bodyPr/>
                  <a:lstStyle/>
                  <a:p>
                    <a:r>
                      <a:rPr lang="uk-UA"/>
                      <a:t>Поточні трансферти органам державного управління інших рівнів
8 863,4 тис.грн.</a:t>
                    </a:r>
                  </a:p>
                  <a:p>
                    <a:r>
                      <a:rPr lang="uk-UA"/>
                      <a:t>19,7%</a:t>
                    </a:r>
                  </a:p>
                </c:rich>
              </c:tx>
              <c:showVal val="1"/>
              <c:showCatName val="1"/>
              <c:showPercent val="1"/>
              <c:separator>
</c:separator>
            </c:dLbl>
            <c:dLbl>
              <c:idx val="4"/>
              <c:layout>
                <c:manualLayout>
                  <c:x val="-2.4141537625981153E-2"/>
                  <c:y val="6.6418892241614388E-2"/>
                </c:manualLayout>
              </c:layout>
              <c:tx>
                <c:rich>
                  <a:bodyPr/>
                  <a:lstStyle/>
                  <a:p>
                    <a:r>
                      <a:rPr lang="uk-UA"/>
                      <a:t>Соціальне забезпечення
421,2 тис.грн. </a:t>
                    </a:r>
                  </a:p>
                  <a:p>
                    <a:r>
                      <a:rPr lang="uk-UA"/>
                      <a:t>0,9%</a:t>
                    </a:r>
                  </a:p>
                </c:rich>
              </c:tx>
              <c:showVal val="1"/>
              <c:showCatName val="1"/>
              <c:showPercent val="1"/>
              <c:separator>
</c:separator>
            </c:dLbl>
            <c:dLbl>
              <c:idx val="5"/>
              <c:layout>
                <c:manualLayout>
                  <c:x val="1.8248547063422205E-2"/>
                  <c:y val="-6.2959636639268665E-2"/>
                </c:manualLayout>
              </c:layout>
              <c:tx>
                <c:rich>
                  <a:bodyPr/>
                  <a:lstStyle/>
                  <a:p>
                    <a:r>
                      <a:rPr lang="uk-UA"/>
                      <a:t>Інші поточні видатки
4 931,5 тис.грн.
11,0%</a:t>
                    </a:r>
                  </a:p>
                </c:rich>
              </c:tx>
              <c:showVal val="1"/>
              <c:showCatName val="1"/>
              <c:showPercent val="1"/>
              <c:separator>
</c:separator>
            </c:dLbl>
            <c:numFmt formatCode="0.0%" sourceLinked="0"/>
            <c:spPr>
              <a:gradFill>
                <a:gsLst>
                  <a:gs pos="0">
                    <a:srgbClr val="FFEFD1"/>
                  </a:gs>
                  <a:gs pos="64999">
                    <a:srgbClr val="F0EBD5"/>
                  </a:gs>
                  <a:gs pos="100000">
                    <a:srgbClr val="D1C39F"/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900" b="1"/>
                </a:pPr>
                <a:endParaRPr lang="uk-UA"/>
              </a:p>
            </c:txPr>
            <c:showVal val="1"/>
            <c:showCatName val="1"/>
            <c:showPercent val="1"/>
            <c:separator>
</c:separator>
            <c:showLeaderLines val="1"/>
          </c:dLbls>
          <c:cat>
            <c:strRef>
              <c:f>'діа 3,4'!$B$27:$B$32</c:f>
              <c:strCache>
                <c:ptCount val="6"/>
                <c:pt idx="0">
                  <c:v>Оплата праці і нарахування на заробітну плату</c:v>
                </c:pt>
                <c:pt idx="1">
                  <c:v>Медикаменти та продукти харчування</c:v>
                </c:pt>
                <c:pt idx="2">
                  <c:v>Оплата комунальних послуг та енергоносіїв</c:v>
                </c:pt>
                <c:pt idx="3">
                  <c:v>Поточні трансферти органам державного управління інших рівнів</c:v>
                </c:pt>
                <c:pt idx="4">
                  <c:v>Соціальне забезпечення</c:v>
                </c:pt>
                <c:pt idx="5">
                  <c:v>Інші поточні видатки</c:v>
                </c:pt>
              </c:strCache>
            </c:strRef>
          </c:cat>
          <c:val>
            <c:numRef>
              <c:f>'діа 3,4'!$F$27:$F$32</c:f>
              <c:numCache>
                <c:formatCode>#,##0.0</c:formatCode>
                <c:ptCount val="6"/>
                <c:pt idx="0">
                  <c:v>25830.428389999997</c:v>
                </c:pt>
                <c:pt idx="1">
                  <c:v>1206.3498399999999</c:v>
                </c:pt>
                <c:pt idx="2">
                  <c:v>3704.4810099999995</c:v>
                </c:pt>
                <c:pt idx="3">
                  <c:v>8863.4150000000009</c:v>
                </c:pt>
                <c:pt idx="4">
                  <c:v>421.15395000000001</c:v>
                </c:pt>
                <c:pt idx="5">
                  <c:v>4931.4914700000118</c:v>
                </c:pt>
              </c:numCache>
            </c:numRef>
          </c:val>
        </c:ser>
      </c:pie3DChart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111125</xdr:colOff>
      <xdr:row>6</xdr:row>
      <xdr:rowOff>635000</xdr:rowOff>
    </xdr:from>
    <xdr:to>
      <xdr:col>19</xdr:col>
      <xdr:colOff>460375</xdr:colOff>
      <xdr:row>20</xdr:row>
      <xdr:rowOff>31750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11</xdr:col>
      <xdr:colOff>476250</xdr:colOff>
      <xdr:row>32</xdr:row>
      <xdr:rowOff>152400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28574</xdr:colOff>
      <xdr:row>6</xdr:row>
      <xdr:rowOff>295274</xdr:rowOff>
    </xdr:from>
    <xdr:to>
      <xdr:col>21</xdr:col>
      <xdr:colOff>323849</xdr:colOff>
      <xdr:row>32</xdr:row>
      <xdr:rowOff>28575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314326</xdr:colOff>
      <xdr:row>36</xdr:row>
      <xdr:rowOff>95250</xdr:rowOff>
    </xdr:from>
    <xdr:to>
      <xdr:col>9</xdr:col>
      <xdr:colOff>19051</xdr:colOff>
      <xdr:row>62</xdr:row>
      <xdr:rowOff>19050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152399</xdr:colOff>
      <xdr:row>3</xdr:row>
      <xdr:rowOff>104774</xdr:rowOff>
    </xdr:from>
    <xdr:to>
      <xdr:col>22</xdr:col>
      <xdr:colOff>314325</xdr:colOff>
      <xdr:row>45</xdr:row>
      <xdr:rowOff>142875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2"/>
  <sheetViews>
    <sheetView view="pageBreakPreview" zoomScale="85" zoomScaleNormal="100" zoomScaleSheetLayoutView="85" workbookViewId="0">
      <selection activeCell="C52" sqref="C52:C53"/>
    </sheetView>
  </sheetViews>
  <sheetFormatPr defaultRowHeight="12.75"/>
  <cols>
    <col min="1" max="1" width="0.140625" customWidth="1"/>
    <col min="2" max="2" width="9.28515625" bestFit="1" customWidth="1"/>
    <col min="3" max="3" width="55.7109375" style="2" customWidth="1"/>
    <col min="4" max="4" width="17.42578125" style="12" customWidth="1"/>
    <col min="5" max="5" width="16.28515625" style="12" bestFit="1" customWidth="1"/>
    <col min="6" max="6" width="16.85546875" style="12" bestFit="1" customWidth="1"/>
    <col min="7" max="7" width="17" style="12" customWidth="1"/>
    <col min="8" max="8" width="8.28515625" style="7" bestFit="1" customWidth="1"/>
    <col min="9" max="9" width="21.5703125" style="12" bestFit="1" customWidth="1"/>
    <col min="10" max="10" width="10.5703125" style="7" bestFit="1" customWidth="1"/>
    <col min="11" max="13" width="9.140625" style="12"/>
  </cols>
  <sheetData>
    <row r="1" spans="1:13">
      <c r="A1" t="s">
        <v>0</v>
      </c>
    </row>
    <row r="2" spans="1:13">
      <c r="A2" s="1"/>
      <c r="B2" s="1"/>
      <c r="C2" s="3"/>
      <c r="D2" s="13"/>
      <c r="E2" s="13"/>
      <c r="F2" s="13"/>
      <c r="G2" s="13"/>
      <c r="H2" s="8"/>
    </row>
    <row r="3" spans="1:13" ht="23.25">
      <c r="A3" s="114" t="s">
        <v>1</v>
      </c>
      <c r="B3" s="115"/>
      <c r="C3" s="115"/>
      <c r="D3" s="115"/>
      <c r="E3" s="115"/>
      <c r="F3" s="115"/>
      <c r="G3" s="115"/>
      <c r="H3" s="115"/>
    </row>
    <row r="4" spans="1:13">
      <c r="A4" s="1"/>
      <c r="B4" s="1"/>
      <c r="C4" s="3"/>
      <c r="D4" s="13"/>
      <c r="E4" s="13"/>
      <c r="F4" s="13"/>
      <c r="G4" s="13"/>
      <c r="H4" s="8"/>
    </row>
    <row r="5" spans="1:13" ht="18.75">
      <c r="A5" s="116" t="s">
        <v>2</v>
      </c>
      <c r="B5" s="115"/>
      <c r="C5" s="115"/>
      <c r="D5" s="115"/>
      <c r="E5" s="115"/>
      <c r="F5" s="115"/>
      <c r="G5" s="115"/>
      <c r="H5" s="115"/>
    </row>
    <row r="7" spans="1:13" s="4" customFormat="1" ht="12.75" customHeight="1">
      <c r="A7" s="117"/>
      <c r="B7" s="118" t="s">
        <v>3</v>
      </c>
      <c r="C7" s="118" t="s">
        <v>4</v>
      </c>
      <c r="D7" s="119" t="s">
        <v>5</v>
      </c>
      <c r="E7" s="119"/>
      <c r="F7" s="119"/>
      <c r="G7" s="119"/>
      <c r="H7" s="119"/>
      <c r="I7" s="119"/>
      <c r="J7" s="119"/>
      <c r="K7" s="14"/>
      <c r="L7" s="14"/>
      <c r="M7" s="14"/>
    </row>
    <row r="8" spans="1:13" s="4" customFormat="1" ht="38.25">
      <c r="A8" s="117"/>
      <c r="B8" s="117"/>
      <c r="C8" s="117"/>
      <c r="D8" s="15" t="s">
        <v>6</v>
      </c>
      <c r="E8" s="15" t="s">
        <v>7</v>
      </c>
      <c r="F8" s="15" t="s">
        <v>8</v>
      </c>
      <c r="G8" s="15" t="s">
        <v>9</v>
      </c>
      <c r="H8" s="9" t="s">
        <v>10</v>
      </c>
      <c r="I8" s="24" t="s">
        <v>72</v>
      </c>
      <c r="J8" s="25" t="s">
        <v>73</v>
      </c>
      <c r="K8" s="14"/>
      <c r="L8" s="14"/>
      <c r="M8" s="14"/>
    </row>
    <row r="9" spans="1:13" s="23" customFormat="1">
      <c r="A9" s="18"/>
      <c r="B9" s="18">
        <v>10000000</v>
      </c>
      <c r="C9" s="19" t="s">
        <v>11</v>
      </c>
      <c r="D9" s="20">
        <v>37110209</v>
      </c>
      <c r="E9" s="20">
        <v>33973751</v>
      </c>
      <c r="F9" s="20">
        <v>25777308</v>
      </c>
      <c r="G9" s="20">
        <v>31330947.07</v>
      </c>
      <c r="H9" s="21">
        <f t="shared" ref="H9:H40" si="0">IF(F9=0,0,G9/F9*100)</f>
        <v>121.54468212894844</v>
      </c>
      <c r="I9" s="20">
        <f>I10+I17+I20+I22++I39</f>
        <v>41774596.093333326</v>
      </c>
      <c r="J9" s="21">
        <f>I9/E9*100</f>
        <v>122.96138890678667</v>
      </c>
      <c r="K9" s="22"/>
      <c r="L9" s="22"/>
      <c r="M9" s="22"/>
    </row>
    <row r="10" spans="1:13" s="23" customFormat="1" ht="25.5">
      <c r="A10" s="18"/>
      <c r="B10" s="18">
        <v>11000000</v>
      </c>
      <c r="C10" s="19" t="s">
        <v>12</v>
      </c>
      <c r="D10" s="20">
        <v>21912580</v>
      </c>
      <c r="E10" s="20">
        <v>25083920</v>
      </c>
      <c r="F10" s="20">
        <v>18763831</v>
      </c>
      <c r="G10" s="20">
        <v>22195460.629999999</v>
      </c>
      <c r="H10" s="21">
        <f t="shared" si="0"/>
        <v>118.28853409519621</v>
      </c>
      <c r="I10" s="20">
        <f>I11+I15</f>
        <v>29593947.50666666</v>
      </c>
      <c r="J10" s="21">
        <f t="shared" ref="J10:J70" si="1">I10/E10*100</f>
        <v>117.97975558312521</v>
      </c>
      <c r="K10" s="22"/>
      <c r="L10" s="22"/>
      <c r="M10" s="22"/>
    </row>
    <row r="11" spans="1:13" s="23" customFormat="1">
      <c r="A11" s="18"/>
      <c r="B11" s="18">
        <v>11010000</v>
      </c>
      <c r="C11" s="19" t="s">
        <v>13</v>
      </c>
      <c r="D11" s="20">
        <v>21908400</v>
      </c>
      <c r="E11" s="20">
        <v>25081240</v>
      </c>
      <c r="F11" s="20">
        <v>18761151</v>
      </c>
      <c r="G11" s="20">
        <v>22192780.629999999</v>
      </c>
      <c r="H11" s="21">
        <f t="shared" si="0"/>
        <v>118.29114658263771</v>
      </c>
      <c r="I11" s="20">
        <f>I12+I13+I14</f>
        <v>29590374.173333328</v>
      </c>
      <c r="J11" s="21">
        <f t="shared" si="1"/>
        <v>117.97811501079423</v>
      </c>
      <c r="K11" s="22"/>
      <c r="L11" s="22"/>
      <c r="M11" s="22"/>
    </row>
    <row r="12" spans="1:13" ht="38.25">
      <c r="A12" s="5"/>
      <c r="B12" s="5">
        <v>11010100</v>
      </c>
      <c r="C12" s="6" t="s">
        <v>14</v>
      </c>
      <c r="D12" s="16">
        <v>21138300</v>
      </c>
      <c r="E12" s="16">
        <v>24322401</v>
      </c>
      <c r="F12" s="16">
        <v>18068820</v>
      </c>
      <c r="G12" s="16">
        <v>21453805.579999998</v>
      </c>
      <c r="H12" s="10">
        <f t="shared" si="0"/>
        <v>118.73384969245362</v>
      </c>
      <c r="I12" s="16">
        <f t="shared" ref="I12:I60" si="2">G12/9*12</f>
        <v>28605074.106666662</v>
      </c>
      <c r="J12" s="10">
        <f t="shared" si="1"/>
        <v>117.60793725367272</v>
      </c>
    </row>
    <row r="13" spans="1:13" ht="38.25">
      <c r="A13" s="5"/>
      <c r="B13" s="5">
        <v>11010400</v>
      </c>
      <c r="C13" s="6" t="s">
        <v>15</v>
      </c>
      <c r="D13" s="16">
        <v>527640</v>
      </c>
      <c r="E13" s="16">
        <v>309158</v>
      </c>
      <c r="F13" s="16">
        <v>309158</v>
      </c>
      <c r="G13" s="16">
        <v>309157.94</v>
      </c>
      <c r="H13" s="10">
        <f t="shared" si="0"/>
        <v>99.999980592447884</v>
      </c>
      <c r="I13" s="16">
        <f t="shared" si="2"/>
        <v>412210.58666666667</v>
      </c>
      <c r="J13" s="10">
        <f t="shared" si="1"/>
        <v>133.33330745659717</v>
      </c>
    </row>
    <row r="14" spans="1:13" ht="25.5">
      <c r="A14" s="5"/>
      <c r="B14" s="5">
        <v>11010500</v>
      </c>
      <c r="C14" s="6" t="s">
        <v>16</v>
      </c>
      <c r="D14" s="16">
        <v>242460</v>
      </c>
      <c r="E14" s="16">
        <v>449681</v>
      </c>
      <c r="F14" s="16">
        <v>383173</v>
      </c>
      <c r="G14" s="16">
        <v>429817.11</v>
      </c>
      <c r="H14" s="10">
        <f t="shared" si="0"/>
        <v>112.17312023550718</v>
      </c>
      <c r="I14" s="16">
        <f t="shared" si="2"/>
        <v>573089.48</v>
      </c>
      <c r="J14" s="10">
        <f t="shared" si="1"/>
        <v>127.44356110220356</v>
      </c>
    </row>
    <row r="15" spans="1:13" s="23" customFormat="1">
      <c r="A15" s="18"/>
      <c r="B15" s="18">
        <v>11020000</v>
      </c>
      <c r="C15" s="19" t="s">
        <v>17</v>
      </c>
      <c r="D15" s="20">
        <v>4180</v>
      </c>
      <c r="E15" s="20">
        <v>2680</v>
      </c>
      <c r="F15" s="20">
        <v>2680</v>
      </c>
      <c r="G15" s="20">
        <v>2680</v>
      </c>
      <c r="H15" s="21">
        <f t="shared" si="0"/>
        <v>100</v>
      </c>
      <c r="I15" s="20">
        <f>I16</f>
        <v>3573.333333333333</v>
      </c>
      <c r="J15" s="21">
        <f t="shared" si="1"/>
        <v>133.33333333333331</v>
      </c>
      <c r="K15" s="22"/>
      <c r="L15" s="22"/>
      <c r="M15" s="22"/>
    </row>
    <row r="16" spans="1:13" ht="25.5">
      <c r="A16" s="5"/>
      <c r="B16" s="5">
        <v>11020200</v>
      </c>
      <c r="C16" s="6" t="s">
        <v>18</v>
      </c>
      <c r="D16" s="16">
        <v>4180</v>
      </c>
      <c r="E16" s="16">
        <v>2680</v>
      </c>
      <c r="F16" s="16">
        <v>2680</v>
      </c>
      <c r="G16" s="16">
        <v>2680</v>
      </c>
      <c r="H16" s="10">
        <f t="shared" si="0"/>
        <v>100</v>
      </c>
      <c r="I16" s="16">
        <f t="shared" si="2"/>
        <v>3573.333333333333</v>
      </c>
      <c r="J16" s="10">
        <f t="shared" si="1"/>
        <v>133.33333333333331</v>
      </c>
    </row>
    <row r="17" spans="1:13" s="23" customFormat="1">
      <c r="A17" s="18"/>
      <c r="B17" s="18">
        <v>13000000</v>
      </c>
      <c r="C17" s="19" t="s">
        <v>19</v>
      </c>
      <c r="D17" s="20">
        <v>0</v>
      </c>
      <c r="E17" s="20">
        <v>138</v>
      </c>
      <c r="F17" s="20">
        <v>138</v>
      </c>
      <c r="G17" s="20">
        <v>537.74</v>
      </c>
      <c r="H17" s="21">
        <f t="shared" si="0"/>
        <v>389.66666666666669</v>
      </c>
      <c r="I17" s="20">
        <f>I18</f>
        <v>716.98666666666668</v>
      </c>
      <c r="J17" s="21">
        <f t="shared" si="1"/>
        <v>519.55555555555554</v>
      </c>
      <c r="K17" s="22"/>
      <c r="L17" s="22"/>
      <c r="M17" s="22"/>
    </row>
    <row r="18" spans="1:13" s="23" customFormat="1">
      <c r="A18" s="18"/>
      <c r="B18" s="18">
        <v>13030000</v>
      </c>
      <c r="C18" s="19" t="s">
        <v>20</v>
      </c>
      <c r="D18" s="20">
        <v>0</v>
      </c>
      <c r="E18" s="20">
        <v>138</v>
      </c>
      <c r="F18" s="20">
        <v>138</v>
      </c>
      <c r="G18" s="20">
        <v>537.74</v>
      </c>
      <c r="H18" s="21">
        <f t="shared" si="0"/>
        <v>389.66666666666669</v>
      </c>
      <c r="I18" s="20">
        <f>I19</f>
        <v>716.98666666666668</v>
      </c>
      <c r="J18" s="21">
        <f t="shared" si="1"/>
        <v>519.55555555555554</v>
      </c>
      <c r="K18" s="22"/>
      <c r="L18" s="22"/>
      <c r="M18" s="22"/>
    </row>
    <row r="19" spans="1:13" ht="25.5">
      <c r="A19" s="5"/>
      <c r="B19" s="5">
        <v>13030600</v>
      </c>
      <c r="C19" s="6" t="s">
        <v>21</v>
      </c>
      <c r="D19" s="16">
        <v>0</v>
      </c>
      <c r="E19" s="16">
        <v>138</v>
      </c>
      <c r="F19" s="16">
        <v>138</v>
      </c>
      <c r="G19" s="16">
        <v>537.74</v>
      </c>
      <c r="H19" s="10">
        <f t="shared" si="0"/>
        <v>389.66666666666669</v>
      </c>
      <c r="I19" s="16">
        <f t="shared" si="2"/>
        <v>716.98666666666668</v>
      </c>
      <c r="J19" s="10">
        <f t="shared" si="1"/>
        <v>519.55555555555554</v>
      </c>
    </row>
    <row r="20" spans="1:13" s="23" customFormat="1">
      <c r="A20" s="18"/>
      <c r="B20" s="18">
        <v>14000000</v>
      </c>
      <c r="C20" s="19" t="s">
        <v>22</v>
      </c>
      <c r="D20" s="20">
        <v>2115000</v>
      </c>
      <c r="E20" s="20">
        <v>2414555</v>
      </c>
      <c r="F20" s="20">
        <v>1855805</v>
      </c>
      <c r="G20" s="20">
        <v>2514520.61</v>
      </c>
      <c r="H20" s="21">
        <f t="shared" si="0"/>
        <v>135.49487203666334</v>
      </c>
      <c r="I20" s="20">
        <f>I21</f>
        <v>3352694.1466666665</v>
      </c>
      <c r="J20" s="21">
        <f t="shared" si="1"/>
        <v>138.85350081761095</v>
      </c>
      <c r="K20" s="22"/>
      <c r="L20" s="22"/>
      <c r="M20" s="22"/>
    </row>
    <row r="21" spans="1:13" ht="25.5">
      <c r="A21" s="5"/>
      <c r="B21" s="5">
        <v>14040000</v>
      </c>
      <c r="C21" s="6" t="s">
        <v>23</v>
      </c>
      <c r="D21" s="16">
        <v>2115000</v>
      </c>
      <c r="E21" s="16">
        <v>2414555</v>
      </c>
      <c r="F21" s="16">
        <v>1855805</v>
      </c>
      <c r="G21" s="16">
        <v>2514520.61</v>
      </c>
      <c r="H21" s="10">
        <f t="shared" si="0"/>
        <v>135.49487203666334</v>
      </c>
      <c r="I21" s="16">
        <f t="shared" si="2"/>
        <v>3352694.1466666665</v>
      </c>
      <c r="J21" s="10">
        <f t="shared" si="1"/>
        <v>138.85350081761095</v>
      </c>
    </row>
    <row r="22" spans="1:13" s="23" customFormat="1">
      <c r="A22" s="18"/>
      <c r="B22" s="18">
        <v>18000000</v>
      </c>
      <c r="C22" s="19" t="s">
        <v>24</v>
      </c>
      <c r="D22" s="20">
        <v>6248901</v>
      </c>
      <c r="E22" s="20">
        <v>6475138</v>
      </c>
      <c r="F22" s="20">
        <v>5157534</v>
      </c>
      <c r="G22" s="20">
        <v>6620428.0899999999</v>
      </c>
      <c r="H22" s="21">
        <f t="shared" si="0"/>
        <v>128.3642161156863</v>
      </c>
      <c r="I22" s="20">
        <f>I23+I33+I35</f>
        <v>8827237.4533333331</v>
      </c>
      <c r="J22" s="21">
        <f t="shared" si="1"/>
        <v>136.32508609597716</v>
      </c>
      <c r="K22" s="22"/>
      <c r="L22" s="22"/>
      <c r="M22" s="22"/>
    </row>
    <row r="23" spans="1:13" s="23" customFormat="1">
      <c r="A23" s="18"/>
      <c r="B23" s="18">
        <v>18010000</v>
      </c>
      <c r="C23" s="19" t="s">
        <v>25</v>
      </c>
      <c r="D23" s="20">
        <v>4033125</v>
      </c>
      <c r="E23" s="20">
        <v>4138830</v>
      </c>
      <c r="F23" s="20">
        <v>3380873</v>
      </c>
      <c r="G23" s="20">
        <v>4397824.9700000007</v>
      </c>
      <c r="H23" s="21">
        <f t="shared" si="0"/>
        <v>130.07956731885523</v>
      </c>
      <c r="I23" s="20">
        <f>I24+I25+I26+I27+I28+I29+I30+I31+I32</f>
        <v>5863766.6266666669</v>
      </c>
      <c r="J23" s="21">
        <f t="shared" si="1"/>
        <v>141.67691416817473</v>
      </c>
      <c r="K23" s="22"/>
      <c r="L23" s="22"/>
      <c r="M23" s="22"/>
    </row>
    <row r="24" spans="1:13" ht="38.25">
      <c r="A24" s="5"/>
      <c r="B24" s="5">
        <v>18010100</v>
      </c>
      <c r="C24" s="6" t="s">
        <v>26</v>
      </c>
      <c r="D24" s="16">
        <v>9500</v>
      </c>
      <c r="E24" s="16">
        <v>19800</v>
      </c>
      <c r="F24" s="16">
        <v>16800</v>
      </c>
      <c r="G24" s="16">
        <v>6036.88</v>
      </c>
      <c r="H24" s="10">
        <f t="shared" si="0"/>
        <v>35.933809523809522</v>
      </c>
      <c r="I24" s="16">
        <f t="shared" si="2"/>
        <v>8049.1733333333341</v>
      </c>
      <c r="J24" s="10">
        <f t="shared" si="1"/>
        <v>40.65239057239058</v>
      </c>
    </row>
    <row r="25" spans="1:13" ht="38.25">
      <c r="A25" s="5"/>
      <c r="B25" s="5">
        <v>18010200</v>
      </c>
      <c r="C25" s="6" t="s">
        <v>27</v>
      </c>
      <c r="D25" s="16">
        <v>3316</v>
      </c>
      <c r="E25" s="16">
        <v>13033</v>
      </c>
      <c r="F25" s="16">
        <v>12033</v>
      </c>
      <c r="G25" s="16">
        <v>13968.21</v>
      </c>
      <c r="H25" s="10">
        <f t="shared" si="0"/>
        <v>116.08252306158064</v>
      </c>
      <c r="I25" s="16">
        <f t="shared" si="2"/>
        <v>18624.28</v>
      </c>
      <c r="J25" s="10">
        <f t="shared" si="1"/>
        <v>142.90094375815238</v>
      </c>
    </row>
    <row r="26" spans="1:13" ht="38.25">
      <c r="A26" s="5"/>
      <c r="B26" s="5">
        <v>18010300</v>
      </c>
      <c r="C26" s="6" t="s">
        <v>28</v>
      </c>
      <c r="D26" s="16">
        <v>46422</v>
      </c>
      <c r="E26" s="16">
        <v>46422</v>
      </c>
      <c r="F26" s="16">
        <v>34500</v>
      </c>
      <c r="G26" s="16">
        <v>38767.360000000001</v>
      </c>
      <c r="H26" s="10">
        <f t="shared" si="0"/>
        <v>112.36915942028986</v>
      </c>
      <c r="I26" s="16">
        <f t="shared" si="2"/>
        <v>51689.813333333332</v>
      </c>
      <c r="J26" s="10">
        <f t="shared" si="1"/>
        <v>111.34766561831316</v>
      </c>
    </row>
    <row r="27" spans="1:13" ht="38.25">
      <c r="A27" s="5"/>
      <c r="B27" s="5">
        <v>18010400</v>
      </c>
      <c r="C27" s="6" t="s">
        <v>29</v>
      </c>
      <c r="D27" s="16">
        <v>166200</v>
      </c>
      <c r="E27" s="16">
        <v>492143</v>
      </c>
      <c r="F27" s="16">
        <v>438743</v>
      </c>
      <c r="G27" s="16">
        <v>492331.34</v>
      </c>
      <c r="H27" s="10">
        <f t="shared" si="0"/>
        <v>112.21406153488489</v>
      </c>
      <c r="I27" s="16">
        <f t="shared" si="2"/>
        <v>656441.78666666674</v>
      </c>
      <c r="J27" s="10">
        <f t="shared" si="1"/>
        <v>133.38435915306462</v>
      </c>
    </row>
    <row r="28" spans="1:13">
      <c r="A28" s="5"/>
      <c r="B28" s="5">
        <v>18010500</v>
      </c>
      <c r="C28" s="6" t="s">
        <v>30</v>
      </c>
      <c r="D28" s="16">
        <v>1732000</v>
      </c>
      <c r="E28" s="16">
        <v>1732000</v>
      </c>
      <c r="F28" s="16">
        <v>1247040</v>
      </c>
      <c r="G28" s="16">
        <v>1932183.03</v>
      </c>
      <c r="H28" s="10">
        <f t="shared" si="0"/>
        <v>154.94154397613548</v>
      </c>
      <c r="I28" s="16">
        <f t="shared" si="2"/>
        <v>2576244.04</v>
      </c>
      <c r="J28" s="10">
        <f t="shared" si="1"/>
        <v>148.74388221709006</v>
      </c>
    </row>
    <row r="29" spans="1:13">
      <c r="A29" s="5"/>
      <c r="B29" s="5">
        <v>18010600</v>
      </c>
      <c r="C29" s="6" t="s">
        <v>31</v>
      </c>
      <c r="D29" s="16">
        <v>1378862</v>
      </c>
      <c r="E29" s="16">
        <v>782667</v>
      </c>
      <c r="F29" s="16">
        <v>782667</v>
      </c>
      <c r="G29" s="16">
        <v>723727.6</v>
      </c>
      <c r="H29" s="10">
        <f t="shared" si="0"/>
        <v>92.469415472991699</v>
      </c>
      <c r="I29" s="16">
        <f t="shared" si="2"/>
        <v>964970.1333333333</v>
      </c>
      <c r="J29" s="10">
        <f t="shared" si="1"/>
        <v>123.29255396398895</v>
      </c>
    </row>
    <row r="30" spans="1:13">
      <c r="A30" s="5"/>
      <c r="B30" s="5">
        <v>18010700</v>
      </c>
      <c r="C30" s="6" t="s">
        <v>32</v>
      </c>
      <c r="D30" s="16">
        <v>423000</v>
      </c>
      <c r="E30" s="16">
        <v>778940</v>
      </c>
      <c r="F30" s="16">
        <v>670940</v>
      </c>
      <c r="G30" s="16">
        <v>959871.35</v>
      </c>
      <c r="H30" s="10">
        <f t="shared" si="0"/>
        <v>143.06366441112468</v>
      </c>
      <c r="I30" s="16">
        <f t="shared" si="2"/>
        <v>1279828.4666666666</v>
      </c>
      <c r="J30" s="10">
        <f t="shared" si="1"/>
        <v>164.30385737883105</v>
      </c>
    </row>
    <row r="31" spans="1:13">
      <c r="A31" s="5"/>
      <c r="B31" s="5">
        <v>18010900</v>
      </c>
      <c r="C31" s="6" t="s">
        <v>33</v>
      </c>
      <c r="D31" s="16">
        <v>230075</v>
      </c>
      <c r="E31" s="16">
        <v>230075</v>
      </c>
      <c r="F31" s="16">
        <v>171900</v>
      </c>
      <c r="G31" s="16">
        <v>224689.21</v>
      </c>
      <c r="H31" s="10">
        <f t="shared" si="0"/>
        <v>130.70925538103549</v>
      </c>
      <c r="I31" s="16">
        <f t="shared" si="2"/>
        <v>299585.61333333328</v>
      </c>
      <c r="J31" s="10">
        <f t="shared" si="1"/>
        <v>130.21215400775108</v>
      </c>
    </row>
    <row r="32" spans="1:13">
      <c r="A32" s="5"/>
      <c r="B32" s="5">
        <v>18011000</v>
      </c>
      <c r="C32" s="6" t="s">
        <v>34</v>
      </c>
      <c r="D32" s="16">
        <v>43750</v>
      </c>
      <c r="E32" s="16">
        <v>43750</v>
      </c>
      <c r="F32" s="16">
        <v>6250</v>
      </c>
      <c r="G32" s="16">
        <v>6249.99</v>
      </c>
      <c r="H32" s="10">
        <f t="shared" si="0"/>
        <v>99.999839999999992</v>
      </c>
      <c r="I32" s="16">
        <f t="shared" si="2"/>
        <v>8333.32</v>
      </c>
      <c r="J32" s="10">
        <f t="shared" si="1"/>
        <v>19.04758857142857</v>
      </c>
    </row>
    <row r="33" spans="1:13" s="23" customFormat="1" ht="25.5">
      <c r="A33" s="18"/>
      <c r="B33" s="18">
        <v>18040000</v>
      </c>
      <c r="C33" s="19" t="s">
        <v>35</v>
      </c>
      <c r="D33" s="20">
        <v>0</v>
      </c>
      <c r="E33" s="20">
        <v>0</v>
      </c>
      <c r="F33" s="20">
        <v>0</v>
      </c>
      <c r="G33" s="20">
        <v>-740</v>
      </c>
      <c r="H33" s="21">
        <f t="shared" si="0"/>
        <v>0</v>
      </c>
      <c r="I33" s="20">
        <f t="shared" si="2"/>
        <v>-986.66666666666674</v>
      </c>
      <c r="J33" s="21" t="e">
        <f t="shared" si="1"/>
        <v>#DIV/0!</v>
      </c>
      <c r="K33" s="22"/>
      <c r="L33" s="22"/>
      <c r="M33" s="22"/>
    </row>
    <row r="34" spans="1:13" ht="38.25">
      <c r="A34" s="5"/>
      <c r="B34" s="5">
        <v>18040100</v>
      </c>
      <c r="C34" s="6" t="s">
        <v>36</v>
      </c>
      <c r="D34" s="16">
        <v>0</v>
      </c>
      <c r="E34" s="16">
        <v>0</v>
      </c>
      <c r="F34" s="16">
        <v>0</v>
      </c>
      <c r="G34" s="16">
        <v>-740</v>
      </c>
      <c r="H34" s="10">
        <f t="shared" si="0"/>
        <v>0</v>
      </c>
      <c r="I34" s="16">
        <f t="shared" si="2"/>
        <v>-986.66666666666674</v>
      </c>
      <c r="J34" s="10" t="e">
        <f t="shared" si="1"/>
        <v>#DIV/0!</v>
      </c>
    </row>
    <row r="35" spans="1:13" s="23" customFormat="1">
      <c r="A35" s="18"/>
      <c r="B35" s="18">
        <v>18050000</v>
      </c>
      <c r="C35" s="19" t="s">
        <v>37</v>
      </c>
      <c r="D35" s="20">
        <v>2215776</v>
      </c>
      <c r="E35" s="20">
        <v>2336308</v>
      </c>
      <c r="F35" s="20">
        <v>1776661</v>
      </c>
      <c r="G35" s="20">
        <v>2223343.12</v>
      </c>
      <c r="H35" s="21">
        <f t="shared" si="0"/>
        <v>125.14166292838082</v>
      </c>
      <c r="I35" s="20">
        <f>I36+I37+I38</f>
        <v>2964457.4933333336</v>
      </c>
      <c r="J35" s="21">
        <f t="shared" si="1"/>
        <v>126.88641623164985</v>
      </c>
      <c r="K35" s="22"/>
      <c r="L35" s="22"/>
      <c r="M35" s="22"/>
    </row>
    <row r="36" spans="1:13">
      <c r="A36" s="5"/>
      <c r="B36" s="5">
        <v>18050300</v>
      </c>
      <c r="C36" s="6" t="s">
        <v>38</v>
      </c>
      <c r="D36" s="16">
        <v>103604</v>
      </c>
      <c r="E36" s="16">
        <v>224136</v>
      </c>
      <c r="F36" s="16">
        <v>192532</v>
      </c>
      <c r="G36" s="16">
        <v>318885.64</v>
      </c>
      <c r="H36" s="10">
        <f t="shared" si="0"/>
        <v>165.62734506471654</v>
      </c>
      <c r="I36" s="16">
        <f t="shared" si="2"/>
        <v>425180.85333333339</v>
      </c>
      <c r="J36" s="10">
        <f t="shared" si="1"/>
        <v>189.69770734435048</v>
      </c>
    </row>
    <row r="37" spans="1:13">
      <c r="A37" s="5"/>
      <c r="B37" s="5">
        <v>18050400</v>
      </c>
      <c r="C37" s="6" t="s">
        <v>39</v>
      </c>
      <c r="D37" s="16">
        <v>1104852</v>
      </c>
      <c r="E37" s="16">
        <v>1104852</v>
      </c>
      <c r="F37" s="16">
        <v>828639</v>
      </c>
      <c r="G37" s="16">
        <v>1098478.5</v>
      </c>
      <c r="H37" s="10">
        <f t="shared" si="0"/>
        <v>132.56418054182825</v>
      </c>
      <c r="I37" s="16">
        <f t="shared" si="2"/>
        <v>1464638</v>
      </c>
      <c r="J37" s="10">
        <f t="shared" si="1"/>
        <v>132.56418054182825</v>
      </c>
    </row>
    <row r="38" spans="1:13" ht="51">
      <c r="A38" s="5"/>
      <c r="B38" s="5">
        <v>18050500</v>
      </c>
      <c r="C38" s="6" t="s">
        <v>40</v>
      </c>
      <c r="D38" s="16">
        <v>1007320</v>
      </c>
      <c r="E38" s="16">
        <v>1007320</v>
      </c>
      <c r="F38" s="16">
        <v>755490</v>
      </c>
      <c r="G38" s="16">
        <v>805978.98</v>
      </c>
      <c r="H38" s="10">
        <f t="shared" si="0"/>
        <v>106.68294484374378</v>
      </c>
      <c r="I38" s="16">
        <f t="shared" si="2"/>
        <v>1074638.6400000001</v>
      </c>
      <c r="J38" s="10">
        <f t="shared" si="1"/>
        <v>106.68294484374381</v>
      </c>
    </row>
    <row r="39" spans="1:13" s="23" customFormat="1">
      <c r="A39" s="18"/>
      <c r="B39" s="18">
        <v>19000000</v>
      </c>
      <c r="C39" s="19" t="s">
        <v>41</v>
      </c>
      <c r="D39" s="20">
        <v>6833728</v>
      </c>
      <c r="E39" s="20">
        <v>0</v>
      </c>
      <c r="F39" s="20">
        <v>0</v>
      </c>
      <c r="G39" s="20">
        <v>0</v>
      </c>
      <c r="H39" s="21">
        <f t="shared" si="0"/>
        <v>0</v>
      </c>
      <c r="I39" s="20">
        <f>I40</f>
        <v>0</v>
      </c>
      <c r="J39" s="21" t="e">
        <f t="shared" si="1"/>
        <v>#DIV/0!</v>
      </c>
      <c r="K39" s="22"/>
      <c r="L39" s="22"/>
      <c r="M39" s="22"/>
    </row>
    <row r="40" spans="1:13" s="23" customFormat="1">
      <c r="A40" s="18"/>
      <c r="B40" s="18">
        <v>19010000</v>
      </c>
      <c r="C40" s="19" t="s">
        <v>42</v>
      </c>
      <c r="D40" s="20">
        <v>6833728</v>
      </c>
      <c r="E40" s="20">
        <v>0</v>
      </c>
      <c r="F40" s="20">
        <v>0</v>
      </c>
      <c r="G40" s="20">
        <v>0</v>
      </c>
      <c r="H40" s="21">
        <f t="shared" si="0"/>
        <v>0</v>
      </c>
      <c r="I40" s="20">
        <f>I41+I42+I43</f>
        <v>0</v>
      </c>
      <c r="J40" s="21" t="e">
        <f t="shared" si="1"/>
        <v>#DIV/0!</v>
      </c>
      <c r="K40" s="22"/>
      <c r="L40" s="22"/>
      <c r="M40" s="22"/>
    </row>
    <row r="41" spans="1:13" ht="25.5">
      <c r="A41" s="5"/>
      <c r="B41" s="5">
        <v>19010100</v>
      </c>
      <c r="C41" s="6" t="s">
        <v>43</v>
      </c>
      <c r="D41" s="16">
        <v>6267513</v>
      </c>
      <c r="E41" s="16">
        <v>0</v>
      </c>
      <c r="F41" s="16">
        <v>0</v>
      </c>
      <c r="G41" s="16">
        <v>0</v>
      </c>
      <c r="H41" s="10">
        <f t="shared" ref="H41:H71" si="3">IF(F41=0,0,G41/F41*100)</f>
        <v>0</v>
      </c>
      <c r="I41" s="16">
        <f t="shared" si="2"/>
        <v>0</v>
      </c>
      <c r="J41" s="10" t="e">
        <f t="shared" si="1"/>
        <v>#DIV/0!</v>
      </c>
    </row>
    <row r="42" spans="1:13" ht="25.5">
      <c r="A42" s="5"/>
      <c r="B42" s="5">
        <v>19010200</v>
      </c>
      <c r="C42" s="6" t="s">
        <v>44</v>
      </c>
      <c r="D42" s="16">
        <v>22547</v>
      </c>
      <c r="E42" s="16">
        <v>0</v>
      </c>
      <c r="F42" s="16">
        <v>0</v>
      </c>
      <c r="G42" s="16">
        <v>0</v>
      </c>
      <c r="H42" s="10">
        <f t="shared" si="3"/>
        <v>0</v>
      </c>
      <c r="I42" s="16">
        <f t="shared" si="2"/>
        <v>0</v>
      </c>
      <c r="J42" s="10" t="e">
        <f t="shared" si="1"/>
        <v>#DIV/0!</v>
      </c>
    </row>
    <row r="43" spans="1:13" ht="38.25">
      <c r="A43" s="5"/>
      <c r="B43" s="5">
        <v>19010300</v>
      </c>
      <c r="C43" s="6" t="s">
        <v>45</v>
      </c>
      <c r="D43" s="16">
        <v>543668</v>
      </c>
      <c r="E43" s="16">
        <v>0</v>
      </c>
      <c r="F43" s="16">
        <v>0</v>
      </c>
      <c r="G43" s="16">
        <v>0</v>
      </c>
      <c r="H43" s="10">
        <f t="shared" si="3"/>
        <v>0</v>
      </c>
      <c r="I43" s="16">
        <f t="shared" si="2"/>
        <v>0</v>
      </c>
      <c r="J43" s="10" t="e">
        <f t="shared" si="1"/>
        <v>#DIV/0!</v>
      </c>
    </row>
    <row r="44" spans="1:13" s="23" customFormat="1">
      <c r="A44" s="18"/>
      <c r="B44" s="18">
        <v>20000000</v>
      </c>
      <c r="C44" s="19" t="s">
        <v>46</v>
      </c>
      <c r="D44" s="20">
        <v>102729</v>
      </c>
      <c r="E44" s="20">
        <v>6462412</v>
      </c>
      <c r="F44" s="20">
        <v>6457724</v>
      </c>
      <c r="G44" s="20">
        <v>7507924.8300000001</v>
      </c>
      <c r="H44" s="21">
        <f t="shared" si="3"/>
        <v>116.26270850225249</v>
      </c>
      <c r="I44" s="20">
        <f>I45+I51+I58</f>
        <v>10010566.440000001</v>
      </c>
      <c r="J44" s="21">
        <f t="shared" si="1"/>
        <v>154.90449138804522</v>
      </c>
      <c r="K44" s="22"/>
      <c r="L44" s="22"/>
      <c r="M44" s="22"/>
    </row>
    <row r="45" spans="1:13" s="23" customFormat="1">
      <c r="A45" s="18"/>
      <c r="B45" s="18">
        <v>21000000</v>
      </c>
      <c r="C45" s="19" t="s">
        <v>47</v>
      </c>
      <c r="D45" s="20">
        <v>7524</v>
      </c>
      <c r="E45" s="20">
        <v>6343378</v>
      </c>
      <c r="F45" s="20">
        <v>6341702</v>
      </c>
      <c r="G45" s="20">
        <v>7386168.8100000005</v>
      </c>
      <c r="H45" s="21">
        <f t="shared" si="3"/>
        <v>116.46981851244351</v>
      </c>
      <c r="I45" s="20">
        <f>I46+I47</f>
        <v>9848225.0800000019</v>
      </c>
      <c r="J45" s="21">
        <f t="shared" si="1"/>
        <v>155.25206096814665</v>
      </c>
      <c r="K45" s="22"/>
      <c r="L45" s="22"/>
      <c r="M45" s="22"/>
    </row>
    <row r="46" spans="1:13" ht="25.5">
      <c r="A46" s="5"/>
      <c r="B46" s="5">
        <v>21050000</v>
      </c>
      <c r="C46" s="6" t="s">
        <v>48</v>
      </c>
      <c r="D46" s="16">
        <v>0</v>
      </c>
      <c r="E46" s="16">
        <v>6329888</v>
      </c>
      <c r="F46" s="16">
        <v>6329888</v>
      </c>
      <c r="G46" s="16">
        <v>7362595.3600000003</v>
      </c>
      <c r="H46" s="10">
        <f t="shared" si="3"/>
        <v>116.31478092503376</v>
      </c>
      <c r="I46" s="16">
        <f t="shared" si="2"/>
        <v>9816793.8133333344</v>
      </c>
      <c r="J46" s="10">
        <f t="shared" si="1"/>
        <v>155.08637456671167</v>
      </c>
    </row>
    <row r="47" spans="1:13" s="23" customFormat="1">
      <c r="A47" s="18"/>
      <c r="B47" s="18">
        <v>21080000</v>
      </c>
      <c r="C47" s="19" t="s">
        <v>49</v>
      </c>
      <c r="D47" s="20">
        <v>7524</v>
      </c>
      <c r="E47" s="20">
        <v>13490</v>
      </c>
      <c r="F47" s="20">
        <v>11814</v>
      </c>
      <c r="G47" s="20">
        <v>23573.45</v>
      </c>
      <c r="H47" s="21">
        <f t="shared" si="3"/>
        <v>199.53825969189097</v>
      </c>
      <c r="I47" s="20">
        <f>I48+I49+I50</f>
        <v>31431.266666666666</v>
      </c>
      <c r="J47" s="21">
        <f t="shared" si="1"/>
        <v>232.99678774400792</v>
      </c>
      <c r="K47" s="22"/>
      <c r="L47" s="22"/>
      <c r="M47" s="22"/>
    </row>
    <row r="48" spans="1:13">
      <c r="A48" s="5"/>
      <c r="B48" s="5">
        <v>21080500</v>
      </c>
      <c r="C48" s="6" t="s">
        <v>50</v>
      </c>
      <c r="D48" s="16">
        <v>0</v>
      </c>
      <c r="E48" s="16">
        <v>5966</v>
      </c>
      <c r="F48" s="16">
        <v>5966</v>
      </c>
      <c r="G48" s="16">
        <v>5966.44</v>
      </c>
      <c r="H48" s="10">
        <f t="shared" si="3"/>
        <v>100.00737512571236</v>
      </c>
      <c r="I48" s="16">
        <f t="shared" si="2"/>
        <v>7955.2533333333322</v>
      </c>
      <c r="J48" s="10">
        <f t="shared" si="1"/>
        <v>133.34316683428312</v>
      </c>
    </row>
    <row r="49" spans="1:13">
      <c r="A49" s="5"/>
      <c r="B49" s="5">
        <v>21081100</v>
      </c>
      <c r="C49" s="6" t="s">
        <v>51</v>
      </c>
      <c r="D49" s="16">
        <v>5024</v>
      </c>
      <c r="E49" s="16">
        <v>5024</v>
      </c>
      <c r="F49" s="16">
        <v>3348</v>
      </c>
      <c r="G49" s="16">
        <v>6307.01</v>
      </c>
      <c r="H49" s="10">
        <f t="shared" si="3"/>
        <v>188.38142174432497</v>
      </c>
      <c r="I49" s="16">
        <f t="shared" si="2"/>
        <v>8409.3466666666664</v>
      </c>
      <c r="J49" s="10">
        <f t="shared" si="1"/>
        <v>167.3834925690021</v>
      </c>
    </row>
    <row r="50" spans="1:13" ht="38.25">
      <c r="A50" s="5"/>
      <c r="B50" s="5">
        <v>21081500</v>
      </c>
      <c r="C50" s="6" t="s">
        <v>52</v>
      </c>
      <c r="D50" s="16">
        <v>2500</v>
      </c>
      <c r="E50" s="16">
        <v>2500</v>
      </c>
      <c r="F50" s="16">
        <v>2500</v>
      </c>
      <c r="G50" s="16">
        <v>11300</v>
      </c>
      <c r="H50" s="10">
        <f t="shared" si="3"/>
        <v>451.99999999999994</v>
      </c>
      <c r="I50" s="16">
        <f t="shared" si="2"/>
        <v>15066.666666666668</v>
      </c>
      <c r="J50" s="10">
        <f t="shared" si="1"/>
        <v>602.66666666666674</v>
      </c>
    </row>
    <row r="51" spans="1:13" s="23" customFormat="1" ht="25.5">
      <c r="A51" s="18"/>
      <c r="B51" s="18">
        <v>22000000</v>
      </c>
      <c r="C51" s="19" t="s">
        <v>53</v>
      </c>
      <c r="D51" s="20">
        <v>67185</v>
      </c>
      <c r="E51" s="20">
        <v>41014</v>
      </c>
      <c r="F51" s="20">
        <v>38002</v>
      </c>
      <c r="G51" s="20">
        <v>43724.81</v>
      </c>
      <c r="H51" s="21">
        <f t="shared" si="3"/>
        <v>115.0592337245408</v>
      </c>
      <c r="I51" s="20">
        <f>I52+I55</f>
        <v>58299.746666666666</v>
      </c>
      <c r="J51" s="21">
        <f t="shared" si="1"/>
        <v>142.1459664179711</v>
      </c>
      <c r="K51" s="22"/>
      <c r="L51" s="22"/>
      <c r="M51" s="22"/>
    </row>
    <row r="52" spans="1:13" s="23" customFormat="1">
      <c r="A52" s="18"/>
      <c r="B52" s="18">
        <v>22010000</v>
      </c>
      <c r="C52" s="19" t="s">
        <v>54</v>
      </c>
      <c r="D52" s="20">
        <v>506</v>
      </c>
      <c r="E52" s="20">
        <v>32894</v>
      </c>
      <c r="F52" s="20">
        <v>32894</v>
      </c>
      <c r="G52" s="20">
        <v>36683.81</v>
      </c>
      <c r="H52" s="21">
        <f t="shared" si="3"/>
        <v>111.52128047668266</v>
      </c>
      <c r="I52" s="20">
        <f>I53+I54</f>
        <v>48911.746666666666</v>
      </c>
      <c r="J52" s="21">
        <f t="shared" si="1"/>
        <v>148.6950406355769</v>
      </c>
      <c r="K52" s="22"/>
      <c r="L52" s="22"/>
      <c r="M52" s="22"/>
    </row>
    <row r="53" spans="1:13">
      <c r="A53" s="5"/>
      <c r="B53" s="5">
        <v>22012500</v>
      </c>
      <c r="C53" s="6" t="s">
        <v>55</v>
      </c>
      <c r="D53" s="16">
        <v>506</v>
      </c>
      <c r="E53" s="16">
        <v>32754</v>
      </c>
      <c r="F53" s="16">
        <v>32754</v>
      </c>
      <c r="G53" s="16">
        <v>36543.81</v>
      </c>
      <c r="H53" s="10">
        <f t="shared" si="3"/>
        <v>111.57052573731451</v>
      </c>
      <c r="I53" s="16">
        <f t="shared" si="2"/>
        <v>48725.08</v>
      </c>
      <c r="J53" s="10">
        <f t="shared" si="1"/>
        <v>148.76070098308605</v>
      </c>
    </row>
    <row r="54" spans="1:13" ht="25.5">
      <c r="A54" s="5"/>
      <c r="B54" s="5">
        <v>22012600</v>
      </c>
      <c r="C54" s="6" t="s">
        <v>56</v>
      </c>
      <c r="D54" s="16">
        <v>0</v>
      </c>
      <c r="E54" s="16">
        <v>140</v>
      </c>
      <c r="F54" s="16">
        <v>140</v>
      </c>
      <c r="G54" s="16">
        <v>140</v>
      </c>
      <c r="H54" s="10">
        <f t="shared" si="3"/>
        <v>100</v>
      </c>
      <c r="I54" s="16">
        <f t="shared" si="2"/>
        <v>186.66666666666666</v>
      </c>
      <c r="J54" s="10">
        <f t="shared" si="1"/>
        <v>133.33333333333331</v>
      </c>
    </row>
    <row r="55" spans="1:13" s="23" customFormat="1">
      <c r="A55" s="18"/>
      <c r="B55" s="18">
        <v>22090000</v>
      </c>
      <c r="C55" s="19" t="s">
        <v>57</v>
      </c>
      <c r="D55" s="20">
        <v>66679</v>
      </c>
      <c r="E55" s="20">
        <v>8120</v>
      </c>
      <c r="F55" s="20">
        <v>5108</v>
      </c>
      <c r="G55" s="20">
        <v>7041</v>
      </c>
      <c r="H55" s="21">
        <f t="shared" si="3"/>
        <v>137.84259984338291</v>
      </c>
      <c r="I55" s="20">
        <f>I56+I57</f>
        <v>9388</v>
      </c>
      <c r="J55" s="21">
        <f t="shared" si="1"/>
        <v>115.61576354679804</v>
      </c>
      <c r="K55" s="22"/>
      <c r="L55" s="22"/>
      <c r="M55" s="22"/>
    </row>
    <row r="56" spans="1:13" ht="38.25">
      <c r="A56" s="5"/>
      <c r="B56" s="5">
        <v>22090100</v>
      </c>
      <c r="C56" s="6" t="s">
        <v>58</v>
      </c>
      <c r="D56" s="16">
        <v>30703</v>
      </c>
      <c r="E56" s="16">
        <v>5720</v>
      </c>
      <c r="F56" s="16">
        <v>3601</v>
      </c>
      <c r="G56" s="16">
        <v>5688.84</v>
      </c>
      <c r="H56" s="10">
        <f t="shared" si="3"/>
        <v>157.97945015273535</v>
      </c>
      <c r="I56" s="16">
        <f t="shared" si="2"/>
        <v>7585.1200000000008</v>
      </c>
      <c r="J56" s="10">
        <f t="shared" si="1"/>
        <v>132.60699300699301</v>
      </c>
    </row>
    <row r="57" spans="1:13" ht="38.25">
      <c r="A57" s="5"/>
      <c r="B57" s="5">
        <v>22090400</v>
      </c>
      <c r="C57" s="6" t="s">
        <v>59</v>
      </c>
      <c r="D57" s="16">
        <v>35976</v>
      </c>
      <c r="E57" s="16">
        <v>2400</v>
      </c>
      <c r="F57" s="16">
        <v>1507</v>
      </c>
      <c r="G57" s="16">
        <v>1352.16</v>
      </c>
      <c r="H57" s="10">
        <f t="shared" si="3"/>
        <v>89.725282017252823</v>
      </c>
      <c r="I57" s="16">
        <f t="shared" si="2"/>
        <v>1802.88</v>
      </c>
      <c r="J57" s="10">
        <f t="shared" si="1"/>
        <v>75.12</v>
      </c>
    </row>
    <row r="58" spans="1:13" s="23" customFormat="1">
      <c r="A58" s="18"/>
      <c r="B58" s="18">
        <v>24000000</v>
      </c>
      <c r="C58" s="19" t="s">
        <v>60</v>
      </c>
      <c r="D58" s="20">
        <v>28020</v>
      </c>
      <c r="E58" s="20">
        <v>78020</v>
      </c>
      <c r="F58" s="20">
        <v>78020</v>
      </c>
      <c r="G58" s="20">
        <v>78031.210000000006</v>
      </c>
      <c r="H58" s="21">
        <f t="shared" si="3"/>
        <v>100.01436811074085</v>
      </c>
      <c r="I58" s="20">
        <f>I59</f>
        <v>104041.61333333334</v>
      </c>
      <c r="J58" s="21">
        <f t="shared" si="1"/>
        <v>133.35249081432113</v>
      </c>
      <c r="K58" s="22"/>
      <c r="L58" s="22"/>
      <c r="M58" s="22"/>
    </row>
    <row r="59" spans="1:13" s="23" customFormat="1">
      <c r="A59" s="18"/>
      <c r="B59" s="18">
        <v>24060000</v>
      </c>
      <c r="C59" s="19" t="s">
        <v>49</v>
      </c>
      <c r="D59" s="20">
        <v>28020</v>
      </c>
      <c r="E59" s="20">
        <v>78020</v>
      </c>
      <c r="F59" s="20">
        <v>78020</v>
      </c>
      <c r="G59" s="20">
        <v>78031.210000000006</v>
      </c>
      <c r="H59" s="21">
        <f t="shared" si="3"/>
        <v>100.01436811074085</v>
      </c>
      <c r="I59" s="20">
        <f>I60</f>
        <v>104041.61333333334</v>
      </c>
      <c r="J59" s="21">
        <f t="shared" si="1"/>
        <v>133.35249081432113</v>
      </c>
      <c r="K59" s="22"/>
      <c r="L59" s="22"/>
      <c r="M59" s="22"/>
    </row>
    <row r="60" spans="1:13">
      <c r="A60" s="5"/>
      <c r="B60" s="5">
        <v>24060300</v>
      </c>
      <c r="C60" s="6" t="s">
        <v>49</v>
      </c>
      <c r="D60" s="16">
        <v>28020</v>
      </c>
      <c r="E60" s="16">
        <v>78020</v>
      </c>
      <c r="F60" s="16">
        <v>78020</v>
      </c>
      <c r="G60" s="16">
        <v>78031.210000000006</v>
      </c>
      <c r="H60" s="10">
        <f t="shared" si="3"/>
        <v>100.01436811074085</v>
      </c>
      <c r="I60" s="16">
        <f t="shared" si="2"/>
        <v>104041.61333333334</v>
      </c>
      <c r="J60" s="10">
        <f t="shared" si="1"/>
        <v>133.35249081432113</v>
      </c>
    </row>
    <row r="61" spans="1:13" s="23" customFormat="1">
      <c r="A61" s="18"/>
      <c r="B61" s="18">
        <v>40000000</v>
      </c>
      <c r="C61" s="19" t="s">
        <v>61</v>
      </c>
      <c r="D61" s="20">
        <v>32208700</v>
      </c>
      <c r="E61" s="20">
        <v>40478905.010000005</v>
      </c>
      <c r="F61" s="20">
        <v>29862385.009999998</v>
      </c>
      <c r="G61" s="20">
        <v>29844652.59</v>
      </c>
      <c r="H61" s="21">
        <f t="shared" si="3"/>
        <v>99.940619545310724</v>
      </c>
      <c r="I61" s="20" t="s">
        <v>74</v>
      </c>
      <c r="J61" s="21" t="s">
        <v>74</v>
      </c>
      <c r="K61" s="22"/>
      <c r="L61" s="22"/>
      <c r="M61" s="22"/>
    </row>
    <row r="62" spans="1:13" s="23" customFormat="1">
      <c r="A62" s="18"/>
      <c r="B62" s="18">
        <v>41000000</v>
      </c>
      <c r="C62" s="19" t="s">
        <v>62</v>
      </c>
      <c r="D62" s="20">
        <v>32208700</v>
      </c>
      <c r="E62" s="20">
        <v>40478905.010000005</v>
      </c>
      <c r="F62" s="20">
        <v>29862385.009999998</v>
      </c>
      <c r="G62" s="20">
        <v>29844652.59</v>
      </c>
      <c r="H62" s="21">
        <f t="shared" si="3"/>
        <v>99.940619545310724</v>
      </c>
      <c r="I62" s="20" t="s">
        <v>74</v>
      </c>
      <c r="J62" s="21" t="s">
        <v>74</v>
      </c>
      <c r="K62" s="22"/>
      <c r="L62" s="22"/>
      <c r="M62" s="22"/>
    </row>
    <row r="63" spans="1:13" s="23" customFormat="1">
      <c r="A63" s="18"/>
      <c r="B63" s="18">
        <v>41030000</v>
      </c>
      <c r="C63" s="19" t="s">
        <v>63</v>
      </c>
      <c r="D63" s="20">
        <v>32208700</v>
      </c>
      <c r="E63" s="20">
        <v>40478905.010000005</v>
      </c>
      <c r="F63" s="20">
        <v>29862385.009999998</v>
      </c>
      <c r="G63" s="20">
        <v>29844652.59</v>
      </c>
      <c r="H63" s="21">
        <f t="shared" si="3"/>
        <v>99.940619545310724</v>
      </c>
      <c r="I63" s="20" t="s">
        <v>74</v>
      </c>
      <c r="J63" s="21" t="s">
        <v>74</v>
      </c>
      <c r="K63" s="22"/>
      <c r="L63" s="22"/>
      <c r="M63" s="22"/>
    </row>
    <row r="64" spans="1:13" ht="25.5">
      <c r="A64" s="5"/>
      <c r="B64" s="5">
        <v>41033200</v>
      </c>
      <c r="C64" s="6" t="s">
        <v>64</v>
      </c>
      <c r="D64" s="16">
        <v>0</v>
      </c>
      <c r="E64" s="16">
        <v>7381500</v>
      </c>
      <c r="F64" s="16">
        <v>4921200</v>
      </c>
      <c r="G64" s="16">
        <v>4921200</v>
      </c>
      <c r="H64" s="10">
        <f t="shared" si="3"/>
        <v>100</v>
      </c>
      <c r="I64" s="16" t="s">
        <v>74</v>
      </c>
      <c r="J64" s="10" t="s">
        <v>74</v>
      </c>
    </row>
    <row r="65" spans="1:10">
      <c r="A65" s="5"/>
      <c r="B65" s="5">
        <v>41033900</v>
      </c>
      <c r="C65" s="6" t="s">
        <v>65</v>
      </c>
      <c r="D65" s="16">
        <v>19945000</v>
      </c>
      <c r="E65" s="16">
        <v>20008700</v>
      </c>
      <c r="F65" s="16">
        <v>15145200</v>
      </c>
      <c r="G65" s="16">
        <v>15145200</v>
      </c>
      <c r="H65" s="10">
        <f t="shared" si="3"/>
        <v>100</v>
      </c>
      <c r="I65" s="16" t="s">
        <v>74</v>
      </c>
      <c r="J65" s="10" t="s">
        <v>74</v>
      </c>
    </row>
    <row r="66" spans="1:10">
      <c r="A66" s="5"/>
      <c r="B66" s="5">
        <v>41034200</v>
      </c>
      <c r="C66" s="6" t="s">
        <v>66</v>
      </c>
      <c r="D66" s="16">
        <v>12263700</v>
      </c>
      <c r="E66" s="16">
        <v>12301500</v>
      </c>
      <c r="F66" s="16">
        <v>9077700</v>
      </c>
      <c r="G66" s="16">
        <v>9077700</v>
      </c>
      <c r="H66" s="10">
        <f t="shared" si="3"/>
        <v>100</v>
      </c>
      <c r="I66" s="16" t="s">
        <v>74</v>
      </c>
      <c r="J66" s="10" t="s">
        <v>74</v>
      </c>
    </row>
    <row r="67" spans="1:10">
      <c r="A67" s="5"/>
      <c r="B67" s="5">
        <v>41035000</v>
      </c>
      <c r="C67" s="6" t="s">
        <v>67</v>
      </c>
      <c r="D67" s="16">
        <v>0</v>
      </c>
      <c r="E67" s="16">
        <v>216600</v>
      </c>
      <c r="F67" s="16">
        <v>147680</v>
      </c>
      <c r="G67" s="16">
        <v>147680</v>
      </c>
      <c r="H67" s="10">
        <f t="shared" si="3"/>
        <v>100</v>
      </c>
      <c r="I67" s="16" t="s">
        <v>74</v>
      </c>
      <c r="J67" s="10" t="s">
        <v>74</v>
      </c>
    </row>
    <row r="68" spans="1:10" ht="38.25">
      <c r="A68" s="5"/>
      <c r="B68" s="5">
        <v>41035200</v>
      </c>
      <c r="C68" s="6" t="s">
        <v>68</v>
      </c>
      <c r="D68" s="16">
        <v>0</v>
      </c>
      <c r="E68" s="16">
        <v>570575.52</v>
      </c>
      <c r="F68" s="16">
        <v>570575.52</v>
      </c>
      <c r="G68" s="16">
        <v>552843.1</v>
      </c>
      <c r="H68" s="10">
        <f t="shared" si="3"/>
        <v>96.892187032489574</v>
      </c>
      <c r="I68" s="16" t="s">
        <v>74</v>
      </c>
      <c r="J68" s="10" t="s">
        <v>74</v>
      </c>
    </row>
    <row r="69" spans="1:10" ht="38.25">
      <c r="A69" s="5"/>
      <c r="B69" s="5">
        <v>41035300</v>
      </c>
      <c r="C69" s="6" t="s">
        <v>69</v>
      </c>
      <c r="D69" s="16">
        <v>0</v>
      </c>
      <c r="E69" s="16">
        <v>29.49</v>
      </c>
      <c r="F69" s="16">
        <v>29.49</v>
      </c>
      <c r="G69" s="16">
        <v>29.49</v>
      </c>
      <c r="H69" s="10">
        <f t="shared" si="3"/>
        <v>100</v>
      </c>
      <c r="I69" s="16" t="s">
        <v>74</v>
      </c>
      <c r="J69" s="10" t="s">
        <v>74</v>
      </c>
    </row>
    <row r="70" spans="1:10">
      <c r="A70" s="112" t="s">
        <v>70</v>
      </c>
      <c r="B70" s="113"/>
      <c r="C70" s="113"/>
      <c r="D70" s="17">
        <v>37212938</v>
      </c>
      <c r="E70" s="17">
        <v>40436163</v>
      </c>
      <c r="F70" s="17">
        <v>32235032</v>
      </c>
      <c r="G70" s="17">
        <v>38838871.899999999</v>
      </c>
      <c r="H70" s="11">
        <f t="shared" si="3"/>
        <v>120.48653123719559</v>
      </c>
      <c r="I70" s="16">
        <f>I44+I9</f>
        <v>51785162.533333331</v>
      </c>
      <c r="J70" s="10">
        <f t="shared" si="1"/>
        <v>128.06646004798557</v>
      </c>
    </row>
    <row r="71" spans="1:10">
      <c r="A71" s="112" t="s">
        <v>71</v>
      </c>
      <c r="B71" s="113"/>
      <c r="C71" s="113"/>
      <c r="D71" s="17">
        <v>69421638</v>
      </c>
      <c r="E71" s="17">
        <v>80915068.00999999</v>
      </c>
      <c r="F71" s="17">
        <v>62097417.010000005</v>
      </c>
      <c r="G71" s="17">
        <v>68683524.489999995</v>
      </c>
      <c r="H71" s="11">
        <f t="shared" si="3"/>
        <v>110.60608926606299</v>
      </c>
      <c r="I71" s="16" t="s">
        <v>74</v>
      </c>
      <c r="J71" s="10" t="s">
        <v>74</v>
      </c>
    </row>
    <row r="72" spans="1:10">
      <c r="B72" s="112" t="s">
        <v>75</v>
      </c>
      <c r="C72" s="113"/>
      <c r="D72" s="113"/>
      <c r="E72" s="12">
        <f>E70-E46</f>
        <v>34106275</v>
      </c>
      <c r="F72" s="12">
        <f t="shared" ref="F72:G72" si="4">F70-F46</f>
        <v>25905144</v>
      </c>
      <c r="G72" s="12">
        <f t="shared" si="4"/>
        <v>31476276.539999999</v>
      </c>
      <c r="H72" s="10">
        <f t="shared" ref="H72" si="5">IF(F72=0,0,G72/F72*100)</f>
        <v>121.50589296087296</v>
      </c>
      <c r="I72" s="16">
        <f t="shared" ref="I72" si="6">G72/9*12</f>
        <v>41968368.719999999</v>
      </c>
      <c r="J72" s="10">
        <f t="shared" ref="J72" si="7">I72/E72*100</f>
        <v>123.05175138592533</v>
      </c>
    </row>
  </sheetData>
  <mergeCells count="9">
    <mergeCell ref="B72:D72"/>
    <mergeCell ref="A70:C70"/>
    <mergeCell ref="A71:C71"/>
    <mergeCell ref="A3:H3"/>
    <mergeCell ref="A5:H5"/>
    <mergeCell ref="A7:A8"/>
    <mergeCell ref="B7:B8"/>
    <mergeCell ref="C7:C8"/>
    <mergeCell ref="D7:J7"/>
  </mergeCells>
  <pageMargins left="0.59055118110236204" right="0.59055118110236204" top="0.39370078740157499" bottom="0.39370078740157499" header="0" footer="0"/>
  <pageSetup paperSize="9" scale="5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I130"/>
  <sheetViews>
    <sheetView tabSelected="1" view="pageBreakPreview" zoomScale="85" zoomScaleNormal="100" zoomScaleSheetLayoutView="85" workbookViewId="0">
      <pane xSplit="2" ySplit="7" topLeftCell="C41" activePane="bottomRight" state="frozen"/>
      <selection pane="topRight" activeCell="C1" sqref="C1"/>
      <selection pane="bottomLeft" activeCell="A8" sqref="A8"/>
      <selection pane="bottomRight" activeCell="B117" sqref="B117"/>
    </sheetView>
  </sheetViews>
  <sheetFormatPr defaultRowHeight="12.75"/>
  <cols>
    <col min="1" max="1" width="9.5703125" style="4" bestFit="1" customWidth="1"/>
    <col min="2" max="2" width="75.28515625" style="26" customWidth="1"/>
    <col min="3" max="6" width="13" style="40" customWidth="1"/>
    <col min="7" max="7" width="12.5703125" style="49" customWidth="1"/>
    <col min="8" max="8" width="13.5703125" style="49" customWidth="1"/>
    <col min="9" max="9" width="9.5703125" style="49" customWidth="1"/>
  </cols>
  <sheetData>
    <row r="2" spans="1:9" s="129" customFormat="1" ht="21">
      <c r="A2" s="125"/>
      <c r="B2" s="126"/>
      <c r="C2" s="127" t="s">
        <v>98</v>
      </c>
      <c r="D2" s="127"/>
      <c r="E2" s="127"/>
      <c r="F2" s="127"/>
      <c r="G2" s="128"/>
      <c r="H2" s="128"/>
      <c r="I2" s="128"/>
    </row>
    <row r="3" spans="1:9" s="129" customFormat="1" ht="21">
      <c r="A3" s="125"/>
      <c r="B3" s="126"/>
      <c r="C3" s="130" t="s">
        <v>99</v>
      </c>
      <c r="D3" s="127"/>
      <c r="E3" s="127"/>
      <c r="F3" s="127"/>
      <c r="G3" s="128"/>
      <c r="H3" s="128"/>
      <c r="I3" s="128"/>
    </row>
    <row r="4" spans="1:9" s="129" customFormat="1" ht="21">
      <c r="A4" s="125"/>
      <c r="B4" s="126"/>
      <c r="C4" s="131" t="s">
        <v>100</v>
      </c>
      <c r="D4" s="127"/>
      <c r="E4" s="127"/>
      <c r="F4" s="127"/>
      <c r="G4" s="128"/>
      <c r="H4" s="128"/>
      <c r="I4" s="128"/>
    </row>
    <row r="5" spans="1:9">
      <c r="I5" s="49" t="s">
        <v>90</v>
      </c>
    </row>
    <row r="6" spans="1:9">
      <c r="A6" s="121" t="s">
        <v>101</v>
      </c>
      <c r="B6" s="121" t="s">
        <v>102</v>
      </c>
      <c r="C6" s="120" t="s">
        <v>80</v>
      </c>
      <c r="D6" s="120"/>
      <c r="E6" s="120"/>
      <c r="F6" s="120"/>
      <c r="G6" s="120"/>
      <c r="H6" s="120"/>
      <c r="I6" s="120"/>
    </row>
    <row r="7" spans="1:9" s="2" customFormat="1" ht="51">
      <c r="A7" s="122"/>
      <c r="B7" s="122"/>
      <c r="C7" s="62" t="s">
        <v>78</v>
      </c>
      <c r="D7" s="62" t="s">
        <v>79</v>
      </c>
      <c r="E7" s="62" t="s">
        <v>81</v>
      </c>
      <c r="F7" s="62" t="s">
        <v>94</v>
      </c>
      <c r="G7" s="25" t="s">
        <v>95</v>
      </c>
      <c r="H7" s="25" t="s">
        <v>96</v>
      </c>
      <c r="I7" s="25" t="s">
        <v>97</v>
      </c>
    </row>
    <row r="8" spans="1:9" s="23" customFormat="1">
      <c r="A8" s="41"/>
      <c r="B8" s="31" t="s">
        <v>103</v>
      </c>
      <c r="C8" s="50">
        <f>C27+C26</f>
        <v>69421.638000000006</v>
      </c>
      <c r="D8" s="50">
        <f t="shared" ref="D8:F8" si="0">D27+D26</f>
        <v>80915.068009999988</v>
      </c>
      <c r="E8" s="50">
        <f t="shared" si="0"/>
        <v>62097.417010000005</v>
      </c>
      <c r="F8" s="50">
        <f t="shared" si="0"/>
        <v>68683.524489999996</v>
      </c>
      <c r="G8" s="51">
        <f t="shared" ref="G8" si="1">F8/E8*100</f>
        <v>110.60608926606301</v>
      </c>
      <c r="H8" s="51">
        <f t="shared" ref="H8" si="2">F8/D8*100</f>
        <v>84.883478663716446</v>
      </c>
      <c r="I8" s="52"/>
    </row>
    <row r="9" spans="1:9" s="23" customFormat="1">
      <c r="A9" s="73">
        <v>10000000</v>
      </c>
      <c r="B9" s="29" t="s">
        <v>77</v>
      </c>
      <c r="C9" s="53">
        <f>SUM(C10:C19)</f>
        <v>37110.209000000003</v>
      </c>
      <c r="D9" s="53">
        <f t="shared" ref="D9:F9" si="3">SUM(D10:D18)</f>
        <v>33973.751000000004</v>
      </c>
      <c r="E9" s="53">
        <f t="shared" si="3"/>
        <v>25777.308000000001</v>
      </c>
      <c r="F9" s="53">
        <f t="shared" si="3"/>
        <v>31330.947069999998</v>
      </c>
      <c r="G9" s="54">
        <f>F9/E9*100</f>
        <v>121.54468212894844</v>
      </c>
      <c r="H9" s="54">
        <f>F9/D9*100</f>
        <v>92.221041680090011</v>
      </c>
      <c r="I9" s="54">
        <f>F9/$F$26*100</f>
        <v>80.66904505019879</v>
      </c>
    </row>
    <row r="10" spans="1:9" s="27" customFormat="1">
      <c r="A10" s="42">
        <v>11010000</v>
      </c>
      <c r="B10" s="30" t="s">
        <v>76</v>
      </c>
      <c r="C10" s="72">
        <f>доходи!D11/1000</f>
        <v>21908.400000000001</v>
      </c>
      <c r="D10" s="72">
        <f>доходи!E11/1000</f>
        <v>25081.24</v>
      </c>
      <c r="E10" s="72">
        <f>доходи!F11/1000</f>
        <v>18761.151000000002</v>
      </c>
      <c r="F10" s="72">
        <f>доходи!G11/1000</f>
        <v>22192.780629999997</v>
      </c>
      <c r="G10" s="55">
        <f t="shared" ref="G10:G26" si="4">F10/E10*100</f>
        <v>118.29114658263768</v>
      </c>
      <c r="H10" s="55">
        <f t="shared" ref="H10:H26" si="5">F10/D10*100</f>
        <v>88.483586258095684</v>
      </c>
      <c r="I10" s="55">
        <f>F10/$F$26*100</f>
        <v>57.140641693045666</v>
      </c>
    </row>
    <row r="11" spans="1:9" s="27" customFormat="1">
      <c r="A11" s="42">
        <v>11020000</v>
      </c>
      <c r="B11" s="30" t="s">
        <v>82</v>
      </c>
      <c r="C11" s="72">
        <f>доходи!D15/1000</f>
        <v>4.18</v>
      </c>
      <c r="D11" s="72">
        <f>доходи!E15/1000</f>
        <v>2.68</v>
      </c>
      <c r="E11" s="72">
        <f>доходи!F15/1000</f>
        <v>2.68</v>
      </c>
      <c r="F11" s="72">
        <f>доходи!G15/1000</f>
        <v>2.68</v>
      </c>
      <c r="G11" s="55">
        <f t="shared" si="4"/>
        <v>100</v>
      </c>
      <c r="H11" s="55">
        <f t="shared" si="5"/>
        <v>100</v>
      </c>
      <c r="I11" s="55">
        <f t="shared" ref="I11:I26" si="6">F11/$F$26*100</f>
        <v>6.9003034045383802E-3</v>
      </c>
    </row>
    <row r="12" spans="1:9" s="27" customFormat="1">
      <c r="A12" s="42">
        <v>13030000</v>
      </c>
      <c r="B12" s="30" t="s">
        <v>20</v>
      </c>
      <c r="C12" s="72">
        <f>доходи!D18/1000</f>
        <v>0</v>
      </c>
      <c r="D12" s="72">
        <f>доходи!E18/1000</f>
        <v>0.13800000000000001</v>
      </c>
      <c r="E12" s="72">
        <f>доходи!F18/1000</f>
        <v>0.13800000000000001</v>
      </c>
      <c r="F12" s="72">
        <f>доходи!G18/1000</f>
        <v>0.53774</v>
      </c>
      <c r="G12" s="55">
        <f t="shared" si="4"/>
        <v>389.66666666666663</v>
      </c>
      <c r="H12" s="55">
        <f t="shared" si="5"/>
        <v>389.66666666666663</v>
      </c>
      <c r="I12" s="55">
        <f t="shared" si="6"/>
        <v>1.3845407286404731E-3</v>
      </c>
    </row>
    <row r="13" spans="1:9" s="27" customFormat="1" ht="25.5">
      <c r="A13" s="42">
        <v>14040000</v>
      </c>
      <c r="B13" s="30" t="s">
        <v>23</v>
      </c>
      <c r="C13" s="72">
        <f>доходи!D21/1000</f>
        <v>2115</v>
      </c>
      <c r="D13" s="72">
        <f>доходи!E21/1000</f>
        <v>2414.5549999999998</v>
      </c>
      <c r="E13" s="72">
        <f>доходи!F21/1000</f>
        <v>1855.8050000000001</v>
      </c>
      <c r="F13" s="72">
        <f>доходи!G21/1000</f>
        <v>2514.52061</v>
      </c>
      <c r="G13" s="55">
        <f t="shared" si="4"/>
        <v>135.49487203666334</v>
      </c>
      <c r="H13" s="55">
        <f t="shared" si="5"/>
        <v>104.14012561320824</v>
      </c>
      <c r="I13" s="55">
        <f t="shared" si="6"/>
        <v>6.474236987300344</v>
      </c>
    </row>
    <row r="14" spans="1:9" s="27" customFormat="1" ht="25.5">
      <c r="A14" s="42" t="s">
        <v>86</v>
      </c>
      <c r="B14" s="30" t="s">
        <v>83</v>
      </c>
      <c r="C14" s="72">
        <f>(доходи!D24+доходи!D25+доходи!D26+доходи!D27)/1000</f>
        <v>225.43799999999999</v>
      </c>
      <c r="D14" s="72">
        <f>(доходи!E24+доходи!E25+доходи!E26+доходи!E27)/1000</f>
        <v>571.39800000000002</v>
      </c>
      <c r="E14" s="72">
        <f>(доходи!F24+доходи!F25+доходи!F26+доходи!F27)/1000</f>
        <v>502.07600000000002</v>
      </c>
      <c r="F14" s="72">
        <f>(доходи!G24+доходи!G25+доходи!G26+доходи!G27)/1000</f>
        <v>551.10379</v>
      </c>
      <c r="G14" s="55">
        <f t="shared" si="4"/>
        <v>109.7650136632701</v>
      </c>
      <c r="H14" s="55">
        <f t="shared" si="5"/>
        <v>96.448323235293088</v>
      </c>
      <c r="I14" s="55">
        <f t="shared" si="6"/>
        <v>1.4189490143250016</v>
      </c>
    </row>
    <row r="15" spans="1:9" s="27" customFormat="1" ht="25.5">
      <c r="A15" s="42" t="s">
        <v>85</v>
      </c>
      <c r="B15" s="30" t="s">
        <v>84</v>
      </c>
      <c r="C15" s="72">
        <f>(доходи!D28+доходи!D29+доходи!D30+доходи!D31)/1000</f>
        <v>3763.9369999999999</v>
      </c>
      <c r="D15" s="72">
        <f>(доходи!E28+доходи!E29+доходи!E30+доходи!E31)/1000</f>
        <v>3523.6819999999998</v>
      </c>
      <c r="E15" s="72">
        <f>(доходи!F28+доходи!F29+доходи!F30+доходи!F31)/1000</f>
        <v>2872.547</v>
      </c>
      <c r="F15" s="72">
        <f>(доходи!G28+доходи!G29+доходи!G30+доходи!G31)/1000</f>
        <v>3840.4711899999998</v>
      </c>
      <c r="G15" s="55">
        <f t="shared" si="4"/>
        <v>133.69567808638118</v>
      </c>
      <c r="H15" s="55">
        <f t="shared" si="5"/>
        <v>108.9902888512641</v>
      </c>
      <c r="I15" s="55">
        <f t="shared" si="6"/>
        <v>9.8882150848464789</v>
      </c>
    </row>
    <row r="16" spans="1:9" s="27" customFormat="1">
      <c r="A16" s="42">
        <v>18011000</v>
      </c>
      <c r="B16" s="30" t="s">
        <v>34</v>
      </c>
      <c r="C16" s="72">
        <f>доходи!D32/1000</f>
        <v>43.75</v>
      </c>
      <c r="D16" s="72">
        <f>доходи!E32/1000</f>
        <v>43.75</v>
      </c>
      <c r="E16" s="72">
        <f>доходи!F32/1000</f>
        <v>6.25</v>
      </c>
      <c r="F16" s="72">
        <f>доходи!G32/1000</f>
        <v>6.2499899999999995</v>
      </c>
      <c r="G16" s="55">
        <f t="shared" si="4"/>
        <v>99.999839999999992</v>
      </c>
      <c r="H16" s="55">
        <f t="shared" si="5"/>
        <v>14.285691428571429</v>
      </c>
      <c r="I16" s="55">
        <f t="shared" si="6"/>
        <v>1.6092099729601052E-2</v>
      </c>
    </row>
    <row r="17" spans="1:9" s="27" customFormat="1" ht="25.5">
      <c r="A17" s="42">
        <v>18040000</v>
      </c>
      <c r="B17" s="30" t="s">
        <v>36</v>
      </c>
      <c r="C17" s="72">
        <f>доходи!D33/1000</f>
        <v>0</v>
      </c>
      <c r="D17" s="72">
        <f>доходи!E33/1000</f>
        <v>0</v>
      </c>
      <c r="E17" s="72">
        <f>доходи!F33/1000</f>
        <v>0</v>
      </c>
      <c r="F17" s="72">
        <f>доходи!G33/1000</f>
        <v>-0.74</v>
      </c>
      <c r="G17" s="55">
        <v>0</v>
      </c>
      <c r="H17" s="55">
        <v>0</v>
      </c>
      <c r="I17" s="55">
        <f t="shared" si="6"/>
        <v>-1.9053076564770155E-3</v>
      </c>
    </row>
    <row r="18" spans="1:9" s="27" customFormat="1">
      <c r="A18" s="42">
        <v>18050000</v>
      </c>
      <c r="B18" s="30" t="s">
        <v>87</v>
      </c>
      <c r="C18" s="72">
        <f>доходи!D35/1000</f>
        <v>2215.7759999999998</v>
      </c>
      <c r="D18" s="72">
        <f>доходи!E35/1000</f>
        <v>2336.308</v>
      </c>
      <c r="E18" s="72">
        <f>доходи!F35/1000</f>
        <v>1776.6610000000001</v>
      </c>
      <c r="F18" s="72">
        <f>доходи!G35/1000</f>
        <v>2223.34312</v>
      </c>
      <c r="G18" s="55">
        <f t="shared" si="4"/>
        <v>125.14166292838082</v>
      </c>
      <c r="H18" s="55">
        <f t="shared" si="5"/>
        <v>95.164812173737374</v>
      </c>
      <c r="I18" s="55">
        <f t="shared" si="6"/>
        <v>5.724530634474994</v>
      </c>
    </row>
    <row r="19" spans="1:9" s="27" customFormat="1">
      <c r="A19" s="42">
        <v>19010000</v>
      </c>
      <c r="B19" s="28" t="s">
        <v>199</v>
      </c>
      <c r="C19" s="72">
        <v>6833.7280000000001</v>
      </c>
      <c r="D19" s="72">
        <v>0</v>
      </c>
      <c r="E19" s="72">
        <v>0</v>
      </c>
      <c r="F19" s="72">
        <v>0</v>
      </c>
      <c r="G19" s="55">
        <v>0</v>
      </c>
      <c r="H19" s="55">
        <v>0</v>
      </c>
      <c r="I19" s="55">
        <f t="shared" ref="I19" si="7">F19/$F$26*100</f>
        <v>0</v>
      </c>
    </row>
    <row r="20" spans="1:9" s="23" customFormat="1">
      <c r="A20" s="73">
        <v>20000000</v>
      </c>
      <c r="B20" s="29" t="s">
        <v>88</v>
      </c>
      <c r="C20" s="53">
        <f>SUM(C21:C25)</f>
        <v>102.729</v>
      </c>
      <c r="D20" s="53">
        <f t="shared" ref="D20:F20" si="8">SUM(D21:D25)</f>
        <v>6462.4120000000003</v>
      </c>
      <c r="E20" s="53">
        <f t="shared" si="8"/>
        <v>6457.7240000000011</v>
      </c>
      <c r="F20" s="53">
        <f t="shared" si="8"/>
        <v>7507.9248300000008</v>
      </c>
      <c r="G20" s="54">
        <f t="shared" si="4"/>
        <v>116.26270850225249</v>
      </c>
      <c r="H20" s="54">
        <f t="shared" si="5"/>
        <v>116.17836854103392</v>
      </c>
      <c r="I20" s="54">
        <f t="shared" si="6"/>
        <v>19.33095494980121</v>
      </c>
    </row>
    <row r="21" spans="1:9" s="27" customFormat="1">
      <c r="A21" s="42">
        <v>21050000</v>
      </c>
      <c r="B21" s="30" t="s">
        <v>48</v>
      </c>
      <c r="C21" s="72">
        <f>доходи!D46/1000</f>
        <v>0</v>
      </c>
      <c r="D21" s="72">
        <f>доходи!E46/1000</f>
        <v>6329.8879999999999</v>
      </c>
      <c r="E21" s="72">
        <f>доходи!F46/1000</f>
        <v>6329.8879999999999</v>
      </c>
      <c r="F21" s="72">
        <f>доходи!G46/1000</f>
        <v>7362.5953600000003</v>
      </c>
      <c r="G21" s="55">
        <f t="shared" si="4"/>
        <v>116.31478092503376</v>
      </c>
      <c r="H21" s="55">
        <f t="shared" si="5"/>
        <v>116.31478092503376</v>
      </c>
      <c r="I21" s="55">
        <f t="shared" si="6"/>
        <v>18.95676933912182</v>
      </c>
    </row>
    <row r="22" spans="1:9" s="27" customFormat="1">
      <c r="A22" s="42">
        <v>21080000</v>
      </c>
      <c r="B22" s="30" t="s">
        <v>89</v>
      </c>
      <c r="C22" s="72">
        <f>доходи!D47/1000</f>
        <v>7.524</v>
      </c>
      <c r="D22" s="72">
        <f>доходи!E47/1000</f>
        <v>13.49</v>
      </c>
      <c r="E22" s="72">
        <f>доходи!F47/1000</f>
        <v>11.814</v>
      </c>
      <c r="F22" s="72">
        <f>доходи!G47/1000</f>
        <v>23.573450000000001</v>
      </c>
      <c r="G22" s="55">
        <f t="shared" si="4"/>
        <v>199.53825969189097</v>
      </c>
      <c r="H22" s="55">
        <f t="shared" si="5"/>
        <v>174.74759080800592</v>
      </c>
      <c r="I22" s="55">
        <f t="shared" si="6"/>
        <v>6.0695506452132564E-2</v>
      </c>
    </row>
    <row r="23" spans="1:9" s="27" customFormat="1">
      <c r="A23" s="42">
        <v>22010000</v>
      </c>
      <c r="B23" s="30" t="s">
        <v>54</v>
      </c>
      <c r="C23" s="72">
        <f>доходи!D52/1000</f>
        <v>0.50600000000000001</v>
      </c>
      <c r="D23" s="72">
        <f>доходи!E52/1000</f>
        <v>32.893999999999998</v>
      </c>
      <c r="E23" s="72">
        <f>доходи!F52/1000</f>
        <v>32.893999999999998</v>
      </c>
      <c r="F23" s="72">
        <f>доходи!G52/1000</f>
        <v>36.683810000000001</v>
      </c>
      <c r="G23" s="55">
        <f t="shared" si="4"/>
        <v>111.52128047668268</v>
      </c>
      <c r="H23" s="55">
        <f t="shared" si="5"/>
        <v>111.52128047668268</v>
      </c>
      <c r="I23" s="55">
        <f t="shared" si="6"/>
        <v>9.4451275759119047E-2</v>
      </c>
    </row>
    <row r="24" spans="1:9" s="27" customFormat="1">
      <c r="A24" s="42">
        <v>22090000</v>
      </c>
      <c r="B24" s="30" t="s">
        <v>57</v>
      </c>
      <c r="C24" s="72">
        <f>доходи!D55/1000</f>
        <v>66.679000000000002</v>
      </c>
      <c r="D24" s="72">
        <f>доходи!E55/1000</f>
        <v>8.1199999999999992</v>
      </c>
      <c r="E24" s="72">
        <f>доходи!F55/1000</f>
        <v>5.1079999999999997</v>
      </c>
      <c r="F24" s="72">
        <f>доходи!G55/1000</f>
        <v>7.0410000000000004</v>
      </c>
      <c r="G24" s="55">
        <f t="shared" si="4"/>
        <v>137.84259984338294</v>
      </c>
      <c r="H24" s="55">
        <f t="shared" si="5"/>
        <v>86.711822660098534</v>
      </c>
      <c r="I24" s="55">
        <f t="shared" si="6"/>
        <v>1.8128744877371167E-2</v>
      </c>
    </row>
    <row r="25" spans="1:9" s="27" customFormat="1">
      <c r="A25" s="42">
        <v>24060000</v>
      </c>
      <c r="B25" s="30" t="s">
        <v>91</v>
      </c>
      <c r="C25" s="72">
        <f>доходи!D58/1000</f>
        <v>28.02</v>
      </c>
      <c r="D25" s="72">
        <f>доходи!E58/1000</f>
        <v>78.02</v>
      </c>
      <c r="E25" s="72">
        <f>доходи!F58/1000</f>
        <v>78.02</v>
      </c>
      <c r="F25" s="72">
        <f>доходи!G58/1000</f>
        <v>78.031210000000002</v>
      </c>
      <c r="G25" s="55">
        <f t="shared" si="4"/>
        <v>100.01436811074085</v>
      </c>
      <c r="H25" s="55">
        <f t="shared" si="5"/>
        <v>100.01436811074085</v>
      </c>
      <c r="I25" s="55">
        <f t="shared" si="6"/>
        <v>0.20091008359076468</v>
      </c>
    </row>
    <row r="26" spans="1:9" s="23" customFormat="1">
      <c r="A26" s="73"/>
      <c r="B26" s="29" t="s">
        <v>92</v>
      </c>
      <c r="C26" s="53">
        <f>C20+C9</f>
        <v>37212.938000000002</v>
      </c>
      <c r="D26" s="53">
        <f t="shared" ref="D26:F26" si="9">D20+D9</f>
        <v>40436.163</v>
      </c>
      <c r="E26" s="53">
        <f t="shared" si="9"/>
        <v>32235.032000000003</v>
      </c>
      <c r="F26" s="53">
        <f t="shared" si="9"/>
        <v>38838.871899999998</v>
      </c>
      <c r="G26" s="54">
        <f t="shared" si="4"/>
        <v>120.48653123719559</v>
      </c>
      <c r="H26" s="54">
        <f t="shared" si="5"/>
        <v>96.049845035989193</v>
      </c>
      <c r="I26" s="54">
        <f t="shared" si="6"/>
        <v>100</v>
      </c>
    </row>
    <row r="27" spans="1:9" s="23" customFormat="1">
      <c r="A27" s="73">
        <v>40000000</v>
      </c>
      <c r="B27" s="29" t="s">
        <v>93</v>
      </c>
      <c r="C27" s="53">
        <f>C28+C29+C30+C31+C32+C33</f>
        <v>32208.7</v>
      </c>
      <c r="D27" s="53">
        <f t="shared" ref="D27:F27" si="10">D28+D29+D30+D31+D32+D33</f>
        <v>40478.905009999995</v>
      </c>
      <c r="E27" s="53">
        <f t="shared" si="10"/>
        <v>29862.385010000002</v>
      </c>
      <c r="F27" s="53">
        <f t="shared" si="10"/>
        <v>29844.652590000002</v>
      </c>
      <c r="G27" s="54">
        <f t="shared" ref="G27" si="11">F27/E27*100</f>
        <v>99.940619545310724</v>
      </c>
      <c r="H27" s="54">
        <f t="shared" ref="H27" si="12">F27/D27*100</f>
        <v>73.728902949887384</v>
      </c>
      <c r="I27" s="54" t="s">
        <v>74</v>
      </c>
    </row>
    <row r="28" spans="1:9" ht="25.5">
      <c r="A28" s="65">
        <v>41033200</v>
      </c>
      <c r="B28" s="28" t="s">
        <v>64</v>
      </c>
      <c r="C28" s="56">
        <f>доходи!D64/1000</f>
        <v>0</v>
      </c>
      <c r="D28" s="56">
        <f>доходи!E64/1000</f>
        <v>7381.5</v>
      </c>
      <c r="E28" s="56">
        <f>доходи!F64/1000</f>
        <v>4921.2</v>
      </c>
      <c r="F28" s="56">
        <f>доходи!G64/1000</f>
        <v>4921.2</v>
      </c>
      <c r="G28" s="55">
        <f t="shared" ref="G28" si="13">F28/E28*100</f>
        <v>100</v>
      </c>
      <c r="H28" s="55">
        <f t="shared" ref="H28" si="14">F28/D28*100</f>
        <v>66.669376143060362</v>
      </c>
      <c r="I28" s="57" t="s">
        <v>74</v>
      </c>
    </row>
    <row r="29" spans="1:9">
      <c r="A29" s="45">
        <v>41033900</v>
      </c>
      <c r="B29" s="6" t="s">
        <v>65</v>
      </c>
      <c r="C29" s="56">
        <f>доходи!D65/1000</f>
        <v>19945</v>
      </c>
      <c r="D29" s="56">
        <f>доходи!E65/1000</f>
        <v>20008.7</v>
      </c>
      <c r="E29" s="56">
        <f>доходи!F65/1000</f>
        <v>15145.2</v>
      </c>
      <c r="F29" s="56">
        <f>доходи!G65/1000</f>
        <v>15145.2</v>
      </c>
      <c r="G29" s="55">
        <f t="shared" ref="G29:G33" si="15">F29/E29*100</f>
        <v>100</v>
      </c>
      <c r="H29" s="55">
        <f t="shared" ref="H29:H33" si="16">F29/D29*100</f>
        <v>75.69307351302183</v>
      </c>
      <c r="I29" s="57" t="s">
        <v>74</v>
      </c>
    </row>
    <row r="30" spans="1:9">
      <c r="A30" s="45">
        <v>41034200</v>
      </c>
      <c r="B30" s="6" t="s">
        <v>66</v>
      </c>
      <c r="C30" s="56">
        <f>доходи!D66/1000</f>
        <v>12263.7</v>
      </c>
      <c r="D30" s="56">
        <f>доходи!E66/1000</f>
        <v>12301.5</v>
      </c>
      <c r="E30" s="56">
        <f>доходи!F66/1000</f>
        <v>9077.7000000000007</v>
      </c>
      <c r="F30" s="56">
        <f>доходи!G66/1000</f>
        <v>9077.7000000000007</v>
      </c>
      <c r="G30" s="55">
        <f t="shared" si="15"/>
        <v>100</v>
      </c>
      <c r="H30" s="55">
        <f t="shared" si="16"/>
        <v>73.793439824411664</v>
      </c>
      <c r="I30" s="57" t="s">
        <v>74</v>
      </c>
    </row>
    <row r="31" spans="1:9">
      <c r="A31" s="45">
        <v>41035000</v>
      </c>
      <c r="B31" s="6" t="s">
        <v>67</v>
      </c>
      <c r="C31" s="56">
        <f>доходи!D67/1000</f>
        <v>0</v>
      </c>
      <c r="D31" s="56">
        <f>доходи!E67/1000</f>
        <v>216.6</v>
      </c>
      <c r="E31" s="56">
        <f>доходи!F67/1000</f>
        <v>147.68</v>
      </c>
      <c r="F31" s="56">
        <f>доходи!G67/1000</f>
        <v>147.68</v>
      </c>
      <c r="G31" s="55">
        <f t="shared" si="15"/>
        <v>100</v>
      </c>
      <c r="H31" s="55">
        <f t="shared" si="16"/>
        <v>68.180978762696213</v>
      </c>
      <c r="I31" s="57" t="s">
        <v>74</v>
      </c>
    </row>
    <row r="32" spans="1:9" ht="25.5">
      <c r="A32" s="45">
        <v>41035200</v>
      </c>
      <c r="B32" s="6" t="s">
        <v>68</v>
      </c>
      <c r="C32" s="56">
        <f>доходи!D68/1000</f>
        <v>0</v>
      </c>
      <c r="D32" s="56">
        <f>доходи!E68/1000</f>
        <v>570.57551999999998</v>
      </c>
      <c r="E32" s="56">
        <f>доходи!F68/1000</f>
        <v>570.57551999999998</v>
      </c>
      <c r="F32" s="56">
        <f>доходи!G68/1000</f>
        <v>552.84309999999994</v>
      </c>
      <c r="G32" s="55">
        <f t="shared" si="15"/>
        <v>96.892187032489574</v>
      </c>
      <c r="H32" s="55">
        <f t="shared" si="16"/>
        <v>96.892187032489574</v>
      </c>
      <c r="I32" s="57" t="s">
        <v>74</v>
      </c>
    </row>
    <row r="33" spans="1:9" ht="25.5">
      <c r="A33" s="45">
        <v>41035300</v>
      </c>
      <c r="B33" s="6" t="s">
        <v>69</v>
      </c>
      <c r="C33" s="56">
        <f>доходи!D69/1000</f>
        <v>0</v>
      </c>
      <c r="D33" s="56">
        <f>доходи!E69/1000</f>
        <v>2.9489999999999999E-2</v>
      </c>
      <c r="E33" s="56">
        <f>доходи!F69/1000</f>
        <v>2.9489999999999999E-2</v>
      </c>
      <c r="F33" s="56">
        <f>доходи!G69/1000</f>
        <v>2.9489999999999999E-2</v>
      </c>
      <c r="G33" s="55">
        <f t="shared" si="15"/>
        <v>100</v>
      </c>
      <c r="H33" s="55">
        <f t="shared" si="16"/>
        <v>100</v>
      </c>
      <c r="I33" s="57" t="s">
        <v>74</v>
      </c>
    </row>
    <row r="34" spans="1:9" s="39" customFormat="1">
      <c r="A34" s="43"/>
      <c r="B34" s="34" t="s">
        <v>197</v>
      </c>
      <c r="C34" s="50">
        <f>C35+C38</f>
        <v>-6351.7629999999999</v>
      </c>
      <c r="D34" s="50">
        <f t="shared" ref="D34:F34" si="17">D35+D38</f>
        <v>-11140.258519999999</v>
      </c>
      <c r="E34" s="50" t="s">
        <v>74</v>
      </c>
      <c r="F34" s="50">
        <f t="shared" si="17"/>
        <v>-23726.204829999999</v>
      </c>
      <c r="G34" s="52" t="s">
        <v>74</v>
      </c>
      <c r="H34" s="52" t="s">
        <v>74</v>
      </c>
      <c r="I34" s="52" t="s">
        <v>74</v>
      </c>
    </row>
    <row r="35" spans="1:9" s="23" customFormat="1" ht="25.5">
      <c r="A35" s="44">
        <v>601000</v>
      </c>
      <c r="B35" s="32" t="s">
        <v>104</v>
      </c>
      <c r="C35" s="53">
        <f>C36+C37</f>
        <v>0</v>
      </c>
      <c r="D35" s="53">
        <f t="shared" ref="D35:F35" si="18">D36+D37</f>
        <v>0</v>
      </c>
      <c r="E35" s="53" t="s">
        <v>74</v>
      </c>
      <c r="F35" s="53">
        <f t="shared" si="18"/>
        <v>-12000</v>
      </c>
      <c r="G35" s="54" t="s">
        <v>74</v>
      </c>
      <c r="H35" s="54" t="s">
        <v>74</v>
      </c>
      <c r="I35" s="54" t="s">
        <v>74</v>
      </c>
    </row>
    <row r="36" spans="1:9">
      <c r="A36" s="45">
        <v>601110</v>
      </c>
      <c r="B36" s="33" t="s">
        <v>105</v>
      </c>
      <c r="C36" s="56">
        <v>0</v>
      </c>
      <c r="D36" s="56">
        <v>12000</v>
      </c>
      <c r="E36" s="56" t="s">
        <v>74</v>
      </c>
      <c r="F36" s="56">
        <v>0</v>
      </c>
      <c r="G36" s="57" t="s">
        <v>74</v>
      </c>
      <c r="H36" s="57" t="s">
        <v>74</v>
      </c>
      <c r="I36" s="57" t="s">
        <v>74</v>
      </c>
    </row>
    <row r="37" spans="1:9">
      <c r="A37" s="45">
        <v>601210</v>
      </c>
      <c r="B37" s="33" t="s">
        <v>106</v>
      </c>
      <c r="C37" s="56">
        <v>0</v>
      </c>
      <c r="D37" s="56">
        <v>-12000</v>
      </c>
      <c r="E37" s="56" t="s">
        <v>74</v>
      </c>
      <c r="F37" s="56">
        <v>-12000</v>
      </c>
      <c r="G37" s="57" t="s">
        <v>74</v>
      </c>
      <c r="H37" s="57" t="s">
        <v>74</v>
      </c>
      <c r="I37" s="57" t="s">
        <v>74</v>
      </c>
    </row>
    <row r="38" spans="1:9" s="23" customFormat="1">
      <c r="A38" s="44">
        <v>602000</v>
      </c>
      <c r="B38" s="32" t="s">
        <v>107</v>
      </c>
      <c r="C38" s="53">
        <f>C39-C40+C41</f>
        <v>-6351.7629999999999</v>
      </c>
      <c r="D38" s="53">
        <f>D39-D40+D41</f>
        <v>-11140.258519999999</v>
      </c>
      <c r="E38" s="53" t="s">
        <v>74</v>
      </c>
      <c r="F38" s="53">
        <f t="shared" ref="F38" si="19">F39-F40+F41</f>
        <v>-11726.204829999999</v>
      </c>
      <c r="G38" s="54" t="s">
        <v>74</v>
      </c>
      <c r="H38" s="54" t="s">
        <v>74</v>
      </c>
      <c r="I38" s="54" t="s">
        <v>74</v>
      </c>
    </row>
    <row r="39" spans="1:9">
      <c r="A39" s="45">
        <v>602100</v>
      </c>
      <c r="B39" s="33" t="s">
        <v>108</v>
      </c>
      <c r="C39" s="56">
        <v>14244.792009999999</v>
      </c>
      <c r="D39" s="56">
        <v>14244.792009999999</v>
      </c>
      <c r="E39" s="56" t="s">
        <v>74</v>
      </c>
      <c r="F39" s="56">
        <v>14244.792009999999</v>
      </c>
      <c r="G39" s="57" t="s">
        <v>74</v>
      </c>
      <c r="H39" s="57" t="s">
        <v>74</v>
      </c>
      <c r="I39" s="57" t="s">
        <v>74</v>
      </c>
    </row>
    <row r="40" spans="1:9">
      <c r="A40" s="45">
        <v>602200</v>
      </c>
      <c r="B40" s="33" t="s">
        <v>109</v>
      </c>
      <c r="C40" s="56">
        <v>14244.792009999999</v>
      </c>
      <c r="D40" s="56">
        <f>D39-9204.824</f>
        <v>5039.9680099999987</v>
      </c>
      <c r="E40" s="56" t="s">
        <v>74</v>
      </c>
      <c r="F40" s="56">
        <f>21249.73246+4.85991</f>
        <v>21254.592369999998</v>
      </c>
      <c r="G40" s="57" t="s">
        <v>74</v>
      </c>
      <c r="H40" s="57" t="s">
        <v>74</v>
      </c>
      <c r="I40" s="57" t="s">
        <v>74</v>
      </c>
    </row>
    <row r="41" spans="1:9" ht="25.5">
      <c r="A41" s="45">
        <v>602400</v>
      </c>
      <c r="B41" s="33" t="s">
        <v>110</v>
      </c>
      <c r="C41" s="56">
        <v>-6351.7629999999999</v>
      </c>
      <c r="D41" s="56">
        <v>-20345.08252</v>
      </c>
      <c r="E41" s="56" t="s">
        <v>74</v>
      </c>
      <c r="F41" s="56">
        <f>-4766.40247+49.998</f>
        <v>-4716.4044700000004</v>
      </c>
      <c r="G41" s="57" t="s">
        <v>74</v>
      </c>
      <c r="H41" s="57" t="s">
        <v>74</v>
      </c>
      <c r="I41" s="57" t="s">
        <v>74</v>
      </c>
    </row>
    <row r="42" spans="1:9" s="39" customFormat="1">
      <c r="A42" s="41"/>
      <c r="B42" s="31" t="s">
        <v>198</v>
      </c>
      <c r="C42" s="50">
        <f>C43+C45+C53+C55+C59+C62+C67+C69+C73+C71+C75+C77+C79</f>
        <v>63069.875000000007</v>
      </c>
      <c r="D42" s="50">
        <f t="shared" ref="D42:F42" si="20">D43+D45+D53+D55+D59+D62+D67+D69+D73+D71+D75+D77+D79</f>
        <v>69774.809489999985</v>
      </c>
      <c r="E42" s="50">
        <f t="shared" si="20"/>
        <v>54968.24248999999</v>
      </c>
      <c r="F42" s="50">
        <f t="shared" si="20"/>
        <v>44957.319659999994</v>
      </c>
      <c r="G42" s="54">
        <f>IF(E42=0,0,F42/E42*100)</f>
        <v>81.787806237717689</v>
      </c>
      <c r="H42" s="54">
        <f>IF(D42=0,0,F42/D42*100)</f>
        <v>64.432020651297094</v>
      </c>
      <c r="I42" s="58">
        <f t="shared" ref="I42:I85" si="21">F42/$F$42*100</f>
        <v>100</v>
      </c>
    </row>
    <row r="43" spans="1:9" s="39" customFormat="1">
      <c r="A43" s="46" t="s">
        <v>111</v>
      </c>
      <c r="B43" s="37" t="s">
        <v>112</v>
      </c>
      <c r="C43" s="63">
        <v>5617.4949999999999</v>
      </c>
      <c r="D43" s="63">
        <v>7315.6079999999993</v>
      </c>
      <c r="E43" s="63">
        <v>5779.7030000000004</v>
      </c>
      <c r="F43" s="63">
        <v>4347.2336600000008</v>
      </c>
      <c r="G43" s="54">
        <f t="shared" ref="G43:G85" si="22">IF(E43=0,0,F43/E43*100)</f>
        <v>75.21551989782175</v>
      </c>
      <c r="H43" s="54">
        <f t="shared" ref="H43:H85" si="23">IF(D43=0,0,F43/D43*100)</f>
        <v>59.424092433602247</v>
      </c>
      <c r="I43" s="58">
        <f t="shared" si="21"/>
        <v>9.6696904817212168</v>
      </c>
    </row>
    <row r="44" spans="1:9" s="36" customFormat="1">
      <c r="A44" s="47" t="s">
        <v>113</v>
      </c>
      <c r="B44" s="38" t="s">
        <v>114</v>
      </c>
      <c r="C44" s="64">
        <v>5617.4949999999999</v>
      </c>
      <c r="D44" s="64">
        <v>7315.6079999999993</v>
      </c>
      <c r="E44" s="64">
        <v>5779.7030000000004</v>
      </c>
      <c r="F44" s="64">
        <v>4347.2336600000008</v>
      </c>
      <c r="G44" s="55">
        <f t="shared" si="22"/>
        <v>75.21551989782175</v>
      </c>
      <c r="H44" s="55">
        <f t="shared" si="23"/>
        <v>59.424092433602247</v>
      </c>
      <c r="I44" s="59">
        <f>F44/$F$42*100</f>
        <v>9.6696904817212168</v>
      </c>
    </row>
    <row r="45" spans="1:9" s="39" customFormat="1">
      <c r="A45" s="46" t="s">
        <v>115</v>
      </c>
      <c r="B45" s="37" t="s">
        <v>116</v>
      </c>
      <c r="C45" s="63">
        <v>31157.252</v>
      </c>
      <c r="D45" s="63">
        <v>34430.043999999994</v>
      </c>
      <c r="E45" s="63">
        <v>26555.148999999994</v>
      </c>
      <c r="F45" s="63">
        <v>22691.545260000003</v>
      </c>
      <c r="G45" s="54">
        <f t="shared" si="22"/>
        <v>85.450641832211176</v>
      </c>
      <c r="H45" s="54">
        <f t="shared" si="23"/>
        <v>65.906233695199475</v>
      </c>
      <c r="I45" s="58">
        <f t="shared" si="21"/>
        <v>50.473527851771415</v>
      </c>
    </row>
    <row r="46" spans="1:9" s="36" customFormat="1">
      <c r="A46" s="47" t="s">
        <v>117</v>
      </c>
      <c r="B46" s="38" t="s">
        <v>118</v>
      </c>
      <c r="C46" s="64">
        <v>9239.4419999999991</v>
      </c>
      <c r="D46" s="64">
        <v>10259.332</v>
      </c>
      <c r="E46" s="64">
        <v>7931.9609999999984</v>
      </c>
      <c r="F46" s="64">
        <v>6798.3177200000027</v>
      </c>
      <c r="G46" s="55">
        <f t="shared" si="22"/>
        <v>85.707906531562671</v>
      </c>
      <c r="H46" s="55">
        <f t="shared" si="23"/>
        <v>66.264720938946141</v>
      </c>
      <c r="I46" s="59">
        <f t="shared" si="21"/>
        <v>15.121714931881691</v>
      </c>
    </row>
    <row r="47" spans="1:9" s="36" customFormat="1" ht="25.5">
      <c r="A47" s="47" t="s">
        <v>119</v>
      </c>
      <c r="B47" s="38" t="s">
        <v>120</v>
      </c>
      <c r="C47" s="64">
        <v>18494.219000000001</v>
      </c>
      <c r="D47" s="64">
        <v>20048.754999999994</v>
      </c>
      <c r="E47" s="64">
        <v>15265.697</v>
      </c>
      <c r="F47" s="64">
        <v>13231.491309999999</v>
      </c>
      <c r="G47" s="55">
        <f t="shared" si="22"/>
        <v>86.674662218174504</v>
      </c>
      <c r="H47" s="55">
        <f t="shared" si="23"/>
        <v>65.996573403186403</v>
      </c>
      <c r="I47" s="59">
        <f t="shared" si="21"/>
        <v>29.431228129404012</v>
      </c>
    </row>
    <row r="48" spans="1:9" s="36" customFormat="1">
      <c r="A48" s="47" t="s">
        <v>121</v>
      </c>
      <c r="B48" s="38" t="s">
        <v>122</v>
      </c>
      <c r="C48" s="64">
        <v>143.28399999999999</v>
      </c>
      <c r="D48" s="64">
        <v>0</v>
      </c>
      <c r="E48" s="64">
        <v>0</v>
      </c>
      <c r="F48" s="64">
        <v>0</v>
      </c>
      <c r="G48" s="55">
        <f t="shared" si="22"/>
        <v>0</v>
      </c>
      <c r="H48" s="55">
        <f t="shared" si="23"/>
        <v>0</v>
      </c>
      <c r="I48" s="59">
        <f t="shared" si="21"/>
        <v>0</v>
      </c>
    </row>
    <row r="49" spans="1:9" s="36" customFormat="1">
      <c r="A49" s="47" t="s">
        <v>123</v>
      </c>
      <c r="B49" s="38" t="s">
        <v>124</v>
      </c>
      <c r="C49" s="64">
        <v>2154.5180000000005</v>
      </c>
      <c r="D49" s="64">
        <v>2449.8229999999999</v>
      </c>
      <c r="E49" s="64">
        <v>1943.5019999999997</v>
      </c>
      <c r="F49" s="64">
        <v>1548.8600799999999</v>
      </c>
      <c r="G49" s="55">
        <f t="shared" si="22"/>
        <v>79.69428794001756</v>
      </c>
      <c r="H49" s="55">
        <f t="shared" si="23"/>
        <v>63.223346339715157</v>
      </c>
      <c r="I49" s="59">
        <f t="shared" si="21"/>
        <v>3.4451788756838893</v>
      </c>
    </row>
    <row r="50" spans="1:9" s="36" customFormat="1">
      <c r="A50" s="47" t="s">
        <v>125</v>
      </c>
      <c r="B50" s="38" t="s">
        <v>126</v>
      </c>
      <c r="C50" s="64">
        <v>746.61900000000003</v>
      </c>
      <c r="D50" s="64">
        <v>1249.9640000000002</v>
      </c>
      <c r="E50" s="64">
        <v>1070.4960000000001</v>
      </c>
      <c r="F50" s="64">
        <v>844.96310000000005</v>
      </c>
      <c r="G50" s="55">
        <f t="shared" si="22"/>
        <v>78.931925014199024</v>
      </c>
      <c r="H50" s="55">
        <f t="shared" si="23"/>
        <v>67.598994851051714</v>
      </c>
      <c r="I50" s="59">
        <f t="shared" si="21"/>
        <v>1.8794783727994164</v>
      </c>
    </row>
    <row r="51" spans="1:9" s="36" customFormat="1">
      <c r="A51" s="47" t="s">
        <v>127</v>
      </c>
      <c r="B51" s="38" t="s">
        <v>128</v>
      </c>
      <c r="C51" s="64">
        <v>361.07</v>
      </c>
      <c r="D51" s="64">
        <v>404.07</v>
      </c>
      <c r="E51" s="64">
        <v>329.01299999999998</v>
      </c>
      <c r="F51" s="64">
        <v>257.05304999999998</v>
      </c>
      <c r="G51" s="55">
        <f t="shared" si="22"/>
        <v>78.128538993899937</v>
      </c>
      <c r="H51" s="55">
        <f t="shared" si="23"/>
        <v>63.61597000519712</v>
      </c>
      <c r="I51" s="59">
        <f t="shared" si="21"/>
        <v>0.5717712976307805</v>
      </c>
    </row>
    <row r="52" spans="1:9" s="36" customFormat="1" ht="25.5">
      <c r="A52" s="47" t="s">
        <v>129</v>
      </c>
      <c r="B52" s="38" t="s">
        <v>130</v>
      </c>
      <c r="C52" s="64">
        <v>18.100000000000001</v>
      </c>
      <c r="D52" s="64">
        <v>18.100000000000001</v>
      </c>
      <c r="E52" s="64">
        <v>14.48</v>
      </c>
      <c r="F52" s="64">
        <v>10.86</v>
      </c>
      <c r="G52" s="55">
        <f t="shared" si="22"/>
        <v>74.999999999999986</v>
      </c>
      <c r="H52" s="55">
        <f t="shared" si="23"/>
        <v>59.999999999999986</v>
      </c>
      <c r="I52" s="59">
        <f t="shared" si="21"/>
        <v>2.4156244371620086E-2</v>
      </c>
    </row>
    <row r="53" spans="1:9" s="39" customFormat="1">
      <c r="A53" s="46" t="s">
        <v>131</v>
      </c>
      <c r="B53" s="37" t="s">
        <v>132</v>
      </c>
      <c r="C53" s="63">
        <v>5681.4749999999995</v>
      </c>
      <c r="D53" s="63">
        <v>6277.4354900000008</v>
      </c>
      <c r="E53" s="63">
        <v>4714.8554899999999</v>
      </c>
      <c r="F53" s="63">
        <v>3938.2695100000001</v>
      </c>
      <c r="G53" s="54">
        <f t="shared" si="22"/>
        <v>83.528954776087957</v>
      </c>
      <c r="H53" s="54">
        <f t="shared" si="23"/>
        <v>62.736917269380008</v>
      </c>
      <c r="I53" s="58">
        <f t="shared" si="21"/>
        <v>8.7600184792689237</v>
      </c>
    </row>
    <row r="54" spans="1:9" s="36" customFormat="1">
      <c r="A54" s="47" t="s">
        <v>133</v>
      </c>
      <c r="B54" s="38" t="s">
        <v>134</v>
      </c>
      <c r="C54" s="64">
        <v>5681.4749999999995</v>
      </c>
      <c r="D54" s="64">
        <v>6277.4354900000008</v>
      </c>
      <c r="E54" s="64">
        <v>4714.8554899999999</v>
      </c>
      <c r="F54" s="64">
        <v>3938.2695100000001</v>
      </c>
      <c r="G54" s="55">
        <f t="shared" si="22"/>
        <v>83.528954776087957</v>
      </c>
      <c r="H54" s="55">
        <f t="shared" si="23"/>
        <v>62.736917269380008</v>
      </c>
      <c r="I54" s="59">
        <f t="shared" si="21"/>
        <v>8.7600184792689237</v>
      </c>
    </row>
    <row r="55" spans="1:9" s="39" customFormat="1">
      <c r="A55" s="46" t="s">
        <v>135</v>
      </c>
      <c r="B55" s="37" t="s">
        <v>136</v>
      </c>
      <c r="C55" s="63">
        <v>186</v>
      </c>
      <c r="D55" s="63">
        <v>487.45600000000002</v>
      </c>
      <c r="E55" s="63">
        <v>435.536</v>
      </c>
      <c r="F55" s="63">
        <v>379.39120000000003</v>
      </c>
      <c r="G55" s="54">
        <f t="shared" si="22"/>
        <v>87.109033466808711</v>
      </c>
      <c r="H55" s="54">
        <f t="shared" si="23"/>
        <v>77.830860631523663</v>
      </c>
      <c r="I55" s="58">
        <f t="shared" si="21"/>
        <v>0.84389194656005451</v>
      </c>
    </row>
    <row r="56" spans="1:9" s="36" customFormat="1">
      <c r="A56" s="47" t="s">
        <v>137</v>
      </c>
      <c r="B56" s="38" t="s">
        <v>138</v>
      </c>
      <c r="C56" s="64">
        <v>156</v>
      </c>
      <c r="D56" s="64">
        <v>363.56400000000002</v>
      </c>
      <c r="E56" s="64">
        <v>311.64400000000001</v>
      </c>
      <c r="F56" s="64">
        <v>275.5</v>
      </c>
      <c r="G56" s="55">
        <f t="shared" si="22"/>
        <v>88.402151172491685</v>
      </c>
      <c r="H56" s="55">
        <f t="shared" si="23"/>
        <v>75.777579738367933</v>
      </c>
      <c r="I56" s="59">
        <f t="shared" si="21"/>
        <v>0.61280343686752625</v>
      </c>
    </row>
    <row r="57" spans="1:9" s="36" customFormat="1" ht="38.25">
      <c r="A57" s="47" t="s">
        <v>139</v>
      </c>
      <c r="B57" s="38" t="s">
        <v>140</v>
      </c>
      <c r="C57" s="64">
        <v>0</v>
      </c>
      <c r="D57" s="64">
        <v>93.891999999999996</v>
      </c>
      <c r="E57" s="64">
        <v>93.891999999999996</v>
      </c>
      <c r="F57" s="64">
        <v>93.891199999999998</v>
      </c>
      <c r="G57" s="55">
        <f t="shared" si="22"/>
        <v>99.99914795722745</v>
      </c>
      <c r="H57" s="55">
        <f t="shared" si="23"/>
        <v>99.99914795722745</v>
      </c>
      <c r="I57" s="59">
        <f t="shared" si="21"/>
        <v>0.20884519074996832</v>
      </c>
    </row>
    <row r="58" spans="1:9" s="36" customFormat="1">
      <c r="A58" s="47" t="s">
        <v>141</v>
      </c>
      <c r="B58" s="38" t="s">
        <v>142</v>
      </c>
      <c r="C58" s="64">
        <v>30</v>
      </c>
      <c r="D58" s="64">
        <v>30</v>
      </c>
      <c r="E58" s="64">
        <v>30</v>
      </c>
      <c r="F58" s="64">
        <v>10</v>
      </c>
      <c r="G58" s="55">
        <f t="shared" si="22"/>
        <v>33.333333333333329</v>
      </c>
      <c r="H58" s="55">
        <f t="shared" si="23"/>
        <v>33.333333333333329</v>
      </c>
      <c r="I58" s="59">
        <f t="shared" si="21"/>
        <v>2.2243318942559934E-2</v>
      </c>
    </row>
    <row r="59" spans="1:9" s="39" customFormat="1">
      <c r="A59" s="46" t="s">
        <v>143</v>
      </c>
      <c r="B59" s="37" t="s">
        <v>144</v>
      </c>
      <c r="C59" s="63">
        <v>900.85500000000002</v>
      </c>
      <c r="D59" s="63">
        <v>2109.4390000000003</v>
      </c>
      <c r="E59" s="63">
        <v>1979.94</v>
      </c>
      <c r="F59" s="63">
        <v>710.0962199999999</v>
      </c>
      <c r="G59" s="54">
        <f t="shared" si="22"/>
        <v>35.864532258553282</v>
      </c>
      <c r="H59" s="54">
        <f t="shared" si="23"/>
        <v>33.662799445729405</v>
      </c>
      <c r="I59" s="58">
        <f t="shared" si="21"/>
        <v>1.5794896701366203</v>
      </c>
    </row>
    <row r="60" spans="1:9" s="36" customFormat="1">
      <c r="A60" s="47" t="s">
        <v>145</v>
      </c>
      <c r="B60" s="38" t="s">
        <v>146</v>
      </c>
      <c r="C60" s="64">
        <v>896.85500000000002</v>
      </c>
      <c r="D60" s="64">
        <v>2095.4390000000003</v>
      </c>
      <c r="E60" s="64">
        <v>1965.94</v>
      </c>
      <c r="F60" s="64">
        <v>704.30972999999994</v>
      </c>
      <c r="G60" s="55">
        <f t="shared" si="22"/>
        <v>35.825596406807932</v>
      </c>
      <c r="H60" s="55">
        <f t="shared" si="23"/>
        <v>33.611559677948144</v>
      </c>
      <c r="I60" s="59">
        <f t="shared" si="21"/>
        <v>1.5666185958738272</v>
      </c>
    </row>
    <row r="61" spans="1:9" s="36" customFormat="1" ht="25.5">
      <c r="A61" s="47" t="s">
        <v>147</v>
      </c>
      <c r="B61" s="38" t="s">
        <v>148</v>
      </c>
      <c r="C61" s="64">
        <v>4</v>
      </c>
      <c r="D61" s="64">
        <v>14</v>
      </c>
      <c r="E61" s="64">
        <v>14</v>
      </c>
      <c r="F61" s="64">
        <v>5.7864899999999997</v>
      </c>
      <c r="G61" s="55">
        <f t="shared" si="22"/>
        <v>41.332071428571425</v>
      </c>
      <c r="H61" s="55">
        <f t="shared" si="23"/>
        <v>41.332071428571425</v>
      </c>
      <c r="I61" s="59">
        <f t="shared" si="21"/>
        <v>1.2871074262793363E-2</v>
      </c>
    </row>
    <row r="62" spans="1:9" s="39" customFormat="1">
      <c r="A62" s="46" t="s">
        <v>149</v>
      </c>
      <c r="B62" s="37" t="s">
        <v>150</v>
      </c>
      <c r="C62" s="63">
        <v>3402.5559999999996</v>
      </c>
      <c r="D62" s="63">
        <v>4286.2789999999995</v>
      </c>
      <c r="E62" s="63">
        <v>3654.0809999999997</v>
      </c>
      <c r="F62" s="63">
        <v>2779.9726599999999</v>
      </c>
      <c r="G62" s="54">
        <f t="shared" si="22"/>
        <v>76.078572423545083</v>
      </c>
      <c r="H62" s="54">
        <f t="shared" si="23"/>
        <v>64.85748267903233</v>
      </c>
      <c r="I62" s="58">
        <f t="shared" si="21"/>
        <v>6.1835818527976727</v>
      </c>
    </row>
    <row r="63" spans="1:9" s="36" customFormat="1">
      <c r="A63" s="47" t="s">
        <v>151</v>
      </c>
      <c r="B63" s="38" t="s">
        <v>152</v>
      </c>
      <c r="C63" s="64">
        <v>552.82999999999993</v>
      </c>
      <c r="D63" s="64">
        <v>596.90700000000015</v>
      </c>
      <c r="E63" s="64">
        <v>506.6819999999999</v>
      </c>
      <c r="F63" s="64">
        <v>426.76805000000007</v>
      </c>
      <c r="G63" s="55">
        <f t="shared" si="22"/>
        <v>84.2279871793354</v>
      </c>
      <c r="H63" s="55">
        <f t="shared" si="23"/>
        <v>71.49657316801445</v>
      </c>
      <c r="I63" s="59">
        <f t="shared" si="21"/>
        <v>0.94927378506443671</v>
      </c>
    </row>
    <row r="64" spans="1:9" s="36" customFormat="1">
      <c r="A64" s="47" t="s">
        <v>153</v>
      </c>
      <c r="B64" s="38" t="s">
        <v>154</v>
      </c>
      <c r="C64" s="64">
        <v>1964.3319999999999</v>
      </c>
      <c r="D64" s="64">
        <v>2452.607</v>
      </c>
      <c r="E64" s="64">
        <v>2100.2929999999997</v>
      </c>
      <c r="F64" s="64">
        <v>1468.3314199999998</v>
      </c>
      <c r="G64" s="55">
        <f t="shared" si="22"/>
        <v>69.910789589833428</v>
      </c>
      <c r="H64" s="55">
        <f t="shared" si="23"/>
        <v>59.868190052462531</v>
      </c>
      <c r="I64" s="59">
        <f t="shared" si="21"/>
        <v>3.2660564088441921</v>
      </c>
    </row>
    <row r="65" spans="1:9" s="36" customFormat="1">
      <c r="A65" s="47" t="s">
        <v>155</v>
      </c>
      <c r="B65" s="38" t="s">
        <v>156</v>
      </c>
      <c r="C65" s="64">
        <v>885.39400000000012</v>
      </c>
      <c r="D65" s="64">
        <v>998.2650000000001</v>
      </c>
      <c r="E65" s="64">
        <v>808.60600000000011</v>
      </c>
      <c r="F65" s="64">
        <v>669.24108999999999</v>
      </c>
      <c r="G65" s="55">
        <f t="shared" si="22"/>
        <v>82.764793978773326</v>
      </c>
      <c r="H65" s="55">
        <f t="shared" si="23"/>
        <v>67.040424135875725</v>
      </c>
      <c r="I65" s="59">
        <f t="shared" si="21"/>
        <v>1.4886143014336457</v>
      </c>
    </row>
    <row r="66" spans="1:9" s="36" customFormat="1">
      <c r="A66" s="47" t="s">
        <v>157</v>
      </c>
      <c r="B66" s="38" t="s">
        <v>158</v>
      </c>
      <c r="C66" s="64">
        <v>0</v>
      </c>
      <c r="D66" s="64">
        <v>238.5</v>
      </c>
      <c r="E66" s="64">
        <v>238.5</v>
      </c>
      <c r="F66" s="64">
        <v>215.63209999999998</v>
      </c>
      <c r="G66" s="55">
        <f t="shared" si="22"/>
        <v>90.411781970649884</v>
      </c>
      <c r="H66" s="55">
        <f t="shared" si="23"/>
        <v>90.411781970649884</v>
      </c>
      <c r="I66" s="59">
        <f t="shared" si="21"/>
        <v>0.47963735745539776</v>
      </c>
    </row>
    <row r="67" spans="1:9" s="39" customFormat="1">
      <c r="A67" s="46" t="s">
        <v>159</v>
      </c>
      <c r="B67" s="37" t="s">
        <v>160</v>
      </c>
      <c r="C67" s="63">
        <v>460.55700000000002</v>
      </c>
      <c r="D67" s="63">
        <v>553.60699999999997</v>
      </c>
      <c r="E67" s="63">
        <v>431.58</v>
      </c>
      <c r="F67" s="63">
        <v>353.58025000000004</v>
      </c>
      <c r="G67" s="54">
        <f t="shared" si="22"/>
        <v>81.926931275777392</v>
      </c>
      <c r="H67" s="54">
        <f t="shared" si="23"/>
        <v>63.86845722687756</v>
      </c>
      <c r="I67" s="58">
        <f t="shared" si="21"/>
        <v>0.78647982725400778</v>
      </c>
    </row>
    <row r="68" spans="1:9" s="36" customFormat="1" ht="25.5">
      <c r="A68" s="47" t="s">
        <v>161</v>
      </c>
      <c r="B68" s="38" t="s">
        <v>162</v>
      </c>
      <c r="C68" s="64">
        <v>460.55700000000002</v>
      </c>
      <c r="D68" s="64">
        <v>553.60699999999997</v>
      </c>
      <c r="E68" s="64">
        <v>431.58</v>
      </c>
      <c r="F68" s="64">
        <v>353.58025000000004</v>
      </c>
      <c r="G68" s="55">
        <f t="shared" si="22"/>
        <v>81.926931275777392</v>
      </c>
      <c r="H68" s="55">
        <f t="shared" si="23"/>
        <v>63.86845722687756</v>
      </c>
      <c r="I68" s="59">
        <f t="shared" si="21"/>
        <v>0.78647982725400778</v>
      </c>
    </row>
    <row r="69" spans="1:9" s="39" customFormat="1">
      <c r="A69" s="46" t="s">
        <v>163</v>
      </c>
      <c r="B69" s="37" t="s">
        <v>164</v>
      </c>
      <c r="C69" s="63">
        <v>28.542000000000002</v>
      </c>
      <c r="D69" s="63">
        <v>0</v>
      </c>
      <c r="E69" s="63">
        <v>0</v>
      </c>
      <c r="F69" s="63">
        <v>0</v>
      </c>
      <c r="G69" s="54">
        <f t="shared" si="22"/>
        <v>0</v>
      </c>
      <c r="H69" s="54">
        <f t="shared" si="23"/>
        <v>0</v>
      </c>
      <c r="I69" s="58">
        <f t="shared" si="21"/>
        <v>0</v>
      </c>
    </row>
    <row r="70" spans="1:9" s="36" customFormat="1">
      <c r="A70" s="47" t="s">
        <v>165</v>
      </c>
      <c r="B70" s="38" t="s">
        <v>166</v>
      </c>
      <c r="C70" s="64">
        <v>28.542000000000002</v>
      </c>
      <c r="D70" s="64">
        <v>0</v>
      </c>
      <c r="E70" s="64">
        <v>0</v>
      </c>
      <c r="F70" s="64">
        <v>0</v>
      </c>
      <c r="G70" s="55">
        <f t="shared" si="22"/>
        <v>0</v>
      </c>
      <c r="H70" s="55">
        <f t="shared" si="23"/>
        <v>0</v>
      </c>
      <c r="I70" s="59">
        <f t="shared" si="21"/>
        <v>0</v>
      </c>
    </row>
    <row r="71" spans="1:9" s="39" customFormat="1">
      <c r="A71" s="46" t="s">
        <v>167</v>
      </c>
      <c r="B71" s="37" t="s">
        <v>168</v>
      </c>
      <c r="C71" s="63">
        <v>83.3</v>
      </c>
      <c r="D71" s="63">
        <v>209.85</v>
      </c>
      <c r="E71" s="63">
        <v>209.85</v>
      </c>
      <c r="F71" s="63">
        <v>0</v>
      </c>
      <c r="G71" s="54">
        <f t="shared" si="22"/>
        <v>0</v>
      </c>
      <c r="H71" s="54">
        <f t="shared" si="23"/>
        <v>0</v>
      </c>
      <c r="I71" s="58">
        <f t="shared" si="21"/>
        <v>0</v>
      </c>
    </row>
    <row r="72" spans="1:9" s="36" customFormat="1">
      <c r="A72" s="47" t="s">
        <v>169</v>
      </c>
      <c r="B72" s="38" t="s">
        <v>170</v>
      </c>
      <c r="C72" s="64">
        <v>83.3</v>
      </c>
      <c r="D72" s="64">
        <v>209.85</v>
      </c>
      <c r="E72" s="64">
        <v>209.85</v>
      </c>
      <c r="F72" s="64">
        <v>0</v>
      </c>
      <c r="G72" s="55">
        <f t="shared" si="22"/>
        <v>0</v>
      </c>
      <c r="H72" s="55">
        <f t="shared" si="23"/>
        <v>0</v>
      </c>
      <c r="I72" s="59">
        <f t="shared" si="21"/>
        <v>0</v>
      </c>
    </row>
    <row r="73" spans="1:9" s="39" customFormat="1">
      <c r="A73" s="46" t="s">
        <v>171</v>
      </c>
      <c r="B73" s="37" t="s">
        <v>172</v>
      </c>
      <c r="C73" s="63">
        <v>749.79399999999998</v>
      </c>
      <c r="D73" s="63">
        <v>1974.4750000000001</v>
      </c>
      <c r="E73" s="63">
        <v>1974.4750000000001</v>
      </c>
      <c r="F73" s="63">
        <v>624.33915000000002</v>
      </c>
      <c r="G73" s="54">
        <f t="shared" si="22"/>
        <v>31.620514313931551</v>
      </c>
      <c r="H73" s="54">
        <f t="shared" si="23"/>
        <v>31.620514313931551</v>
      </c>
      <c r="I73" s="58">
        <f t="shared" si="21"/>
        <v>1.388737484177677</v>
      </c>
    </row>
    <row r="74" spans="1:9" s="36" customFormat="1" ht="25.5">
      <c r="A74" s="47" t="s">
        <v>173</v>
      </c>
      <c r="B74" s="38" t="s">
        <v>174</v>
      </c>
      <c r="C74" s="64">
        <v>749.79399999999998</v>
      </c>
      <c r="D74" s="64">
        <v>1974.4750000000001</v>
      </c>
      <c r="E74" s="64">
        <v>1974.4750000000001</v>
      </c>
      <c r="F74" s="64">
        <v>624.33915000000002</v>
      </c>
      <c r="G74" s="55">
        <f t="shared" si="22"/>
        <v>31.620514313931551</v>
      </c>
      <c r="H74" s="55">
        <f t="shared" si="23"/>
        <v>31.620514313931551</v>
      </c>
      <c r="I74" s="59">
        <f t="shared" si="21"/>
        <v>1.388737484177677</v>
      </c>
    </row>
    <row r="75" spans="1:9" s="39" customFormat="1">
      <c r="A75" s="46" t="s">
        <v>175</v>
      </c>
      <c r="B75" s="37" t="s">
        <v>176</v>
      </c>
      <c r="C75" s="63">
        <v>3000</v>
      </c>
      <c r="D75" s="63">
        <v>0</v>
      </c>
      <c r="E75" s="63">
        <v>0</v>
      </c>
      <c r="F75" s="63">
        <v>0</v>
      </c>
      <c r="G75" s="54">
        <f t="shared" si="22"/>
        <v>0</v>
      </c>
      <c r="H75" s="54">
        <f t="shared" si="23"/>
        <v>0</v>
      </c>
      <c r="I75" s="58">
        <f t="shared" si="21"/>
        <v>0</v>
      </c>
    </row>
    <row r="76" spans="1:9" s="36" customFormat="1">
      <c r="A76" s="47" t="s">
        <v>177</v>
      </c>
      <c r="B76" s="38" t="s">
        <v>178</v>
      </c>
      <c r="C76" s="64">
        <v>3000</v>
      </c>
      <c r="D76" s="64">
        <v>0</v>
      </c>
      <c r="E76" s="64">
        <v>0</v>
      </c>
      <c r="F76" s="64">
        <v>0</v>
      </c>
      <c r="G76" s="55">
        <f t="shared" si="22"/>
        <v>0</v>
      </c>
      <c r="H76" s="55">
        <f t="shared" si="23"/>
        <v>0</v>
      </c>
      <c r="I76" s="59">
        <f t="shared" si="21"/>
        <v>0</v>
      </c>
    </row>
    <row r="77" spans="1:9" s="39" customFormat="1">
      <c r="A77" s="46" t="s">
        <v>179</v>
      </c>
      <c r="B77" s="37" t="s">
        <v>180</v>
      </c>
      <c r="C77" s="63">
        <v>226.155</v>
      </c>
      <c r="D77" s="63">
        <v>224.04900000000001</v>
      </c>
      <c r="E77" s="63">
        <v>200.041</v>
      </c>
      <c r="F77" s="63">
        <v>162.61788000000001</v>
      </c>
      <c r="G77" s="54">
        <f t="shared" si="22"/>
        <v>81.292275083607862</v>
      </c>
      <c r="H77" s="54">
        <f t="shared" si="23"/>
        <v>72.581390677932063</v>
      </c>
      <c r="I77" s="58">
        <f t="shared" si="21"/>
        <v>0.36171613706029387</v>
      </c>
    </row>
    <row r="78" spans="1:9" s="36" customFormat="1">
      <c r="A78" s="47" t="s">
        <v>181</v>
      </c>
      <c r="B78" s="38" t="s">
        <v>182</v>
      </c>
      <c r="C78" s="64">
        <v>226.155</v>
      </c>
      <c r="D78" s="64">
        <v>224.04900000000001</v>
      </c>
      <c r="E78" s="64">
        <v>200.041</v>
      </c>
      <c r="F78" s="64">
        <v>162.61788000000001</v>
      </c>
      <c r="G78" s="55">
        <f t="shared" si="22"/>
        <v>81.292275083607862</v>
      </c>
      <c r="H78" s="55">
        <f t="shared" si="23"/>
        <v>72.581390677932063</v>
      </c>
      <c r="I78" s="59">
        <f t="shared" si="21"/>
        <v>0.36171613706029387</v>
      </c>
    </row>
    <row r="79" spans="1:9" s="39" customFormat="1">
      <c r="A79" s="46" t="s">
        <v>183</v>
      </c>
      <c r="B79" s="37" t="s">
        <v>184</v>
      </c>
      <c r="C79" s="63">
        <v>11575.894</v>
      </c>
      <c r="D79" s="63">
        <v>11906.567000000001</v>
      </c>
      <c r="E79" s="63">
        <v>9033.0319999999992</v>
      </c>
      <c r="F79" s="63">
        <v>8970.2738699999991</v>
      </c>
      <c r="G79" s="54">
        <f t="shared" si="22"/>
        <v>99.30523737766012</v>
      </c>
      <c r="H79" s="54">
        <f t="shared" si="23"/>
        <v>75.338877024754481</v>
      </c>
      <c r="I79" s="58">
        <f t="shared" si="21"/>
        <v>19.952866269252141</v>
      </c>
    </row>
    <row r="80" spans="1:9" s="36" customFormat="1">
      <c r="A80" s="47" t="s">
        <v>185</v>
      </c>
      <c r="B80" s="38" t="s">
        <v>186</v>
      </c>
      <c r="C80" s="64">
        <v>102.3</v>
      </c>
      <c r="D80" s="64">
        <v>104.94200000000001</v>
      </c>
      <c r="E80" s="64">
        <v>104.94200000000001</v>
      </c>
      <c r="F80" s="64">
        <v>104.94186999999999</v>
      </c>
      <c r="G80" s="55">
        <f t="shared" si="22"/>
        <v>99.999876122048363</v>
      </c>
      <c r="H80" s="55">
        <f t="shared" si="23"/>
        <v>99.999876122048363</v>
      </c>
      <c r="I80" s="59">
        <f t="shared" si="21"/>
        <v>0.23342554848386618</v>
      </c>
    </row>
    <row r="81" spans="1:9" s="36" customFormat="1">
      <c r="A81" s="47" t="s">
        <v>187</v>
      </c>
      <c r="B81" s="38" t="s">
        <v>188</v>
      </c>
      <c r="C81" s="64">
        <v>1928.2</v>
      </c>
      <c r="D81" s="64">
        <v>1928.2</v>
      </c>
      <c r="E81" s="64">
        <v>1446.3</v>
      </c>
      <c r="F81" s="64">
        <v>1446.3</v>
      </c>
      <c r="G81" s="55">
        <f t="shared" si="22"/>
        <v>100</v>
      </c>
      <c r="H81" s="55">
        <f t="shared" si="23"/>
        <v>75.007779276008719</v>
      </c>
      <c r="I81" s="59">
        <f t="shared" si="21"/>
        <v>3.2170512186624429</v>
      </c>
    </row>
    <row r="82" spans="1:9" s="36" customFormat="1">
      <c r="A82" s="47" t="s">
        <v>189</v>
      </c>
      <c r="B82" s="38" t="s">
        <v>190</v>
      </c>
      <c r="C82" s="64">
        <v>1478.4259999999999</v>
      </c>
      <c r="D82" s="64">
        <v>1488.9860000000001</v>
      </c>
      <c r="E82" s="64">
        <v>1119.3779999999999</v>
      </c>
      <c r="F82" s="64">
        <v>1119.3779999999999</v>
      </c>
      <c r="G82" s="55">
        <f t="shared" si="22"/>
        <v>100</v>
      </c>
      <c r="H82" s="55">
        <f t="shared" si="23"/>
        <v>75.177201128821892</v>
      </c>
      <c r="I82" s="59">
        <f t="shared" si="21"/>
        <v>2.4898681871284851</v>
      </c>
    </row>
    <row r="83" spans="1:9" s="36" customFormat="1" ht="25.5">
      <c r="A83" s="47" t="s">
        <v>191</v>
      </c>
      <c r="B83" s="38" t="s">
        <v>192</v>
      </c>
      <c r="C83" s="64">
        <v>0</v>
      </c>
      <c r="D83" s="64">
        <v>145</v>
      </c>
      <c r="E83" s="64">
        <v>145</v>
      </c>
      <c r="F83" s="64">
        <v>85</v>
      </c>
      <c r="G83" s="55">
        <f t="shared" si="22"/>
        <v>58.620689655172406</v>
      </c>
      <c r="H83" s="55">
        <f t="shared" si="23"/>
        <v>58.620689655172406</v>
      </c>
      <c r="I83" s="59">
        <f t="shared" si="21"/>
        <v>0.18906821101175944</v>
      </c>
    </row>
    <row r="84" spans="1:9" s="36" customFormat="1">
      <c r="A84" s="47" t="s">
        <v>193</v>
      </c>
      <c r="B84" s="38" t="s">
        <v>194</v>
      </c>
      <c r="C84" s="64">
        <v>8063.27</v>
      </c>
      <c r="D84" s="64">
        <v>8234.764000000001</v>
      </c>
      <c r="E84" s="64">
        <v>6212.7370000000001</v>
      </c>
      <c r="F84" s="64">
        <v>6212.7370000000001</v>
      </c>
      <c r="G84" s="55">
        <f t="shared" si="22"/>
        <v>100</v>
      </c>
      <c r="H84" s="55">
        <f t="shared" si="23"/>
        <v>75.445234374658455</v>
      </c>
      <c r="I84" s="59">
        <f t="shared" si="21"/>
        <v>13.819189059724298</v>
      </c>
    </row>
    <row r="85" spans="1:9" s="36" customFormat="1">
      <c r="A85" s="47" t="s">
        <v>195</v>
      </c>
      <c r="B85" s="38" t="s">
        <v>196</v>
      </c>
      <c r="C85" s="64">
        <v>3.698</v>
      </c>
      <c r="D85" s="64">
        <v>4.6749999999999998</v>
      </c>
      <c r="E85" s="64">
        <v>4.6749999999999998</v>
      </c>
      <c r="F85" s="64">
        <v>1.917</v>
      </c>
      <c r="G85" s="75">
        <f t="shared" si="22"/>
        <v>41.00534759358289</v>
      </c>
      <c r="H85" s="75">
        <f t="shared" si="23"/>
        <v>41.00534759358289</v>
      </c>
      <c r="I85" s="59">
        <f t="shared" si="21"/>
        <v>4.2640442412887397E-3</v>
      </c>
    </row>
    <row r="86" spans="1:9" s="39" customFormat="1">
      <c r="A86" s="80" t="s">
        <v>258</v>
      </c>
      <c r="B86" s="34" t="s">
        <v>259</v>
      </c>
      <c r="C86" s="74">
        <v>63069.875000000036</v>
      </c>
      <c r="D86" s="74">
        <v>69774.809490000014</v>
      </c>
      <c r="E86" s="74">
        <v>54968.242490000011</v>
      </c>
      <c r="F86" s="74">
        <v>44957.319660000008</v>
      </c>
      <c r="G86" s="52">
        <f>IF(E86=0,0,F86/E86*100)</f>
        <v>81.787806237717675</v>
      </c>
      <c r="H86" s="52">
        <f>IF(D86=0,0,F86/D86*100)</f>
        <v>64.43202065129708</v>
      </c>
      <c r="I86" s="52">
        <f>F86/$F$42*100</f>
        <v>100.00000000000003</v>
      </c>
    </row>
    <row r="87" spans="1:9" s="39" customFormat="1">
      <c r="A87" s="46" t="s">
        <v>204</v>
      </c>
      <c r="B87" s="37" t="s">
        <v>205</v>
      </c>
      <c r="C87" s="76">
        <v>63069.875000000036</v>
      </c>
      <c r="D87" s="76">
        <v>69774.809490000014</v>
      </c>
      <c r="E87" s="76">
        <v>54968.242490000011</v>
      </c>
      <c r="F87" s="76">
        <v>44957.319660000008</v>
      </c>
      <c r="G87" s="58">
        <f t="shared" ref="G87:G113" si="24">IF(E87=0,0,F87/E87*100)</f>
        <v>81.787806237717675</v>
      </c>
      <c r="H87" s="58">
        <f t="shared" ref="H87:H113" si="25">IF(D87=0,0,F87/D87*100)</f>
        <v>64.43202065129708</v>
      </c>
      <c r="I87" s="58">
        <f t="shared" ref="I87:I113" si="26">F87/$F$42*100</f>
        <v>100.00000000000003</v>
      </c>
    </row>
    <row r="88" spans="1:9" s="39" customFormat="1">
      <c r="A88" s="46" t="s">
        <v>206</v>
      </c>
      <c r="B88" s="37" t="s">
        <v>207</v>
      </c>
      <c r="C88" s="76">
        <v>35922.184000000001</v>
      </c>
      <c r="D88" s="76">
        <v>36883.45900000001</v>
      </c>
      <c r="E88" s="76">
        <v>28565.824000000004</v>
      </c>
      <c r="F88" s="76">
        <v>25830.428389999997</v>
      </c>
      <c r="G88" s="58">
        <f t="shared" si="24"/>
        <v>90.424236983326622</v>
      </c>
      <c r="H88" s="58">
        <f t="shared" si="25"/>
        <v>70.032554132192402</v>
      </c>
      <c r="I88" s="58">
        <f t="shared" si="26"/>
        <v>57.455445710172484</v>
      </c>
    </row>
    <row r="89" spans="1:9" s="39" customFormat="1">
      <c r="A89" s="46" t="s">
        <v>208</v>
      </c>
      <c r="B89" s="37" t="s">
        <v>209</v>
      </c>
      <c r="C89" s="76">
        <v>26436.807000000004</v>
      </c>
      <c r="D89" s="76">
        <v>29508.355000000003</v>
      </c>
      <c r="E89" s="76">
        <v>22821.249000000003</v>
      </c>
      <c r="F89" s="76">
        <v>21128.988030000004</v>
      </c>
      <c r="G89" s="58">
        <f t="shared" si="24"/>
        <v>92.584713614929669</v>
      </c>
      <c r="H89" s="58">
        <f t="shared" si="25"/>
        <v>71.603408695605026</v>
      </c>
      <c r="I89" s="58">
        <f t="shared" si="26"/>
        <v>46.997881968482119</v>
      </c>
    </row>
    <row r="90" spans="1:9" s="36" customFormat="1">
      <c r="A90" s="47" t="s">
        <v>210</v>
      </c>
      <c r="B90" s="38" t="s">
        <v>211</v>
      </c>
      <c r="C90" s="77">
        <v>26436.807000000004</v>
      </c>
      <c r="D90" s="77">
        <v>29508.355000000003</v>
      </c>
      <c r="E90" s="77">
        <v>22821.249000000003</v>
      </c>
      <c r="F90" s="77">
        <v>21128.988030000004</v>
      </c>
      <c r="G90" s="75">
        <f t="shared" si="24"/>
        <v>92.584713614929669</v>
      </c>
      <c r="H90" s="75">
        <f t="shared" si="25"/>
        <v>71.603408695605026</v>
      </c>
      <c r="I90" s="59">
        <f t="shared" si="26"/>
        <v>46.997881968482119</v>
      </c>
    </row>
    <row r="91" spans="1:9" s="36" customFormat="1">
      <c r="A91" s="47" t="s">
        <v>212</v>
      </c>
      <c r="B91" s="38" t="s">
        <v>213</v>
      </c>
      <c r="C91" s="77">
        <v>9485.3770000000004</v>
      </c>
      <c r="D91" s="77">
        <v>7375.1040000000003</v>
      </c>
      <c r="E91" s="77">
        <v>5744.5749999999998</v>
      </c>
      <c r="F91" s="77">
        <v>4701.4403600000005</v>
      </c>
      <c r="G91" s="75">
        <f t="shared" si="24"/>
        <v>81.841395751643958</v>
      </c>
      <c r="H91" s="75">
        <f t="shared" si="25"/>
        <v>63.747444917386929</v>
      </c>
      <c r="I91" s="59">
        <f t="shared" si="26"/>
        <v>10.457563741690381</v>
      </c>
    </row>
    <row r="92" spans="1:9" s="39" customFormat="1">
      <c r="A92" s="46" t="s">
        <v>214</v>
      </c>
      <c r="B92" s="37" t="s">
        <v>215</v>
      </c>
      <c r="C92" s="76">
        <v>14719.524999999998</v>
      </c>
      <c r="D92" s="76">
        <v>19080.477489999994</v>
      </c>
      <c r="E92" s="76">
        <v>15710.107489999991</v>
      </c>
      <c r="F92" s="76">
        <v>9436.6843999999983</v>
      </c>
      <c r="G92" s="58">
        <f t="shared" si="24"/>
        <v>60.067599193746844</v>
      </c>
      <c r="H92" s="58">
        <f t="shared" si="25"/>
        <v>49.457275924807064</v>
      </c>
      <c r="I92" s="58">
        <f t="shared" si="26"/>
        <v>20.99031808694798</v>
      </c>
    </row>
    <row r="93" spans="1:9" s="36" customFormat="1">
      <c r="A93" s="47" t="s">
        <v>216</v>
      </c>
      <c r="B93" s="38" t="s">
        <v>217</v>
      </c>
      <c r="C93" s="77">
        <v>767.82899999999995</v>
      </c>
      <c r="D93" s="77">
        <v>2757.623</v>
      </c>
      <c r="E93" s="77">
        <v>2672.9450000000002</v>
      </c>
      <c r="F93" s="77">
        <v>1759.1770400000003</v>
      </c>
      <c r="G93" s="75">
        <f t="shared" si="24"/>
        <v>65.814187721782531</v>
      </c>
      <c r="H93" s="75">
        <f t="shared" si="25"/>
        <v>63.793239322416454</v>
      </c>
      <c r="I93" s="59">
        <f t="shared" si="26"/>
        <v>3.912993597714852</v>
      </c>
    </row>
    <row r="94" spans="1:9" s="36" customFormat="1">
      <c r="A94" s="47" t="s">
        <v>218</v>
      </c>
      <c r="B94" s="38" t="s">
        <v>219</v>
      </c>
      <c r="C94" s="77">
        <v>535.94399999999996</v>
      </c>
      <c r="D94" s="77">
        <v>796.77548999999999</v>
      </c>
      <c r="E94" s="77">
        <v>622.97348999999997</v>
      </c>
      <c r="F94" s="77">
        <v>484.08568000000002</v>
      </c>
      <c r="G94" s="75">
        <f t="shared" si="24"/>
        <v>77.705662884627742</v>
      </c>
      <c r="H94" s="75">
        <f t="shared" si="25"/>
        <v>60.75559377460268</v>
      </c>
      <c r="I94" s="59">
        <f t="shared" si="26"/>
        <v>1.0767672175766008</v>
      </c>
    </row>
    <row r="95" spans="1:9" s="36" customFormat="1">
      <c r="A95" s="47" t="s">
        <v>220</v>
      </c>
      <c r="B95" s="38" t="s">
        <v>221</v>
      </c>
      <c r="C95" s="77">
        <v>1802.9759999999999</v>
      </c>
      <c r="D95" s="77">
        <v>1922.923</v>
      </c>
      <c r="E95" s="77">
        <v>1151.617</v>
      </c>
      <c r="F95" s="77">
        <v>722.26415999999995</v>
      </c>
      <c r="G95" s="75">
        <f t="shared" si="24"/>
        <v>62.717393022159271</v>
      </c>
      <c r="H95" s="75">
        <f t="shared" si="25"/>
        <v>37.560742681844253</v>
      </c>
      <c r="I95" s="59">
        <f t="shared" si="26"/>
        <v>1.6065552071660136</v>
      </c>
    </row>
    <row r="96" spans="1:9" s="36" customFormat="1">
      <c r="A96" s="47" t="s">
        <v>222</v>
      </c>
      <c r="B96" s="38" t="s">
        <v>223</v>
      </c>
      <c r="C96" s="77">
        <v>5421.2660000000005</v>
      </c>
      <c r="D96" s="77">
        <v>6106.1450000000013</v>
      </c>
      <c r="E96" s="77">
        <v>5777.7880000000014</v>
      </c>
      <c r="F96" s="77">
        <v>2560.10122</v>
      </c>
      <c r="G96" s="75">
        <f t="shared" si="24"/>
        <v>44.309365798814341</v>
      </c>
      <c r="H96" s="75">
        <f t="shared" si="25"/>
        <v>41.926636527629121</v>
      </c>
      <c r="I96" s="59">
        <f t="shared" si="26"/>
        <v>5.6945147961696803</v>
      </c>
    </row>
    <row r="97" spans="1:9" s="36" customFormat="1">
      <c r="A97" s="47" t="s">
        <v>224</v>
      </c>
      <c r="B97" s="38" t="s">
        <v>225</v>
      </c>
      <c r="C97" s="77">
        <v>40.617000000000004</v>
      </c>
      <c r="D97" s="77">
        <v>159.33000000000001</v>
      </c>
      <c r="E97" s="77">
        <v>158.41800000000001</v>
      </c>
      <c r="F97" s="77">
        <v>52.183420000000005</v>
      </c>
      <c r="G97" s="75">
        <f t="shared" si="24"/>
        <v>32.940335062934764</v>
      </c>
      <c r="H97" s="75">
        <f t="shared" si="25"/>
        <v>32.751785602209253</v>
      </c>
      <c r="I97" s="59">
        <f t="shared" si="26"/>
        <v>0.11607324545735612</v>
      </c>
    </row>
    <row r="98" spans="1:9" s="39" customFormat="1">
      <c r="A98" s="46" t="s">
        <v>226</v>
      </c>
      <c r="B98" s="37" t="s">
        <v>227</v>
      </c>
      <c r="C98" s="76">
        <v>6001.7510000000011</v>
      </c>
      <c r="D98" s="76">
        <v>7142.6940000000013</v>
      </c>
      <c r="E98" s="76">
        <v>5136.2150000000011</v>
      </c>
      <c r="F98" s="76">
        <v>3704.4810099999995</v>
      </c>
      <c r="G98" s="58">
        <f t="shared" si="24"/>
        <v>72.124726281902113</v>
      </c>
      <c r="H98" s="58">
        <f t="shared" si="25"/>
        <v>51.863918711903366</v>
      </c>
      <c r="I98" s="58">
        <f t="shared" si="26"/>
        <v>8.2399952622086552</v>
      </c>
    </row>
    <row r="99" spans="1:9" s="36" customFormat="1">
      <c r="A99" s="47" t="s">
        <v>228</v>
      </c>
      <c r="B99" s="38" t="s">
        <v>229</v>
      </c>
      <c r="C99" s="77">
        <v>1873.2320000000002</v>
      </c>
      <c r="D99" s="77">
        <v>3004.8999999999996</v>
      </c>
      <c r="E99" s="77">
        <v>2060.25</v>
      </c>
      <c r="F99" s="77">
        <v>1647.7609499999999</v>
      </c>
      <c r="G99" s="75">
        <f t="shared" si="24"/>
        <v>79.978689479432092</v>
      </c>
      <c r="H99" s="75">
        <f t="shared" si="25"/>
        <v>54.835799860228299</v>
      </c>
      <c r="I99" s="59">
        <f t="shared" si="26"/>
        <v>3.6651672351945552</v>
      </c>
    </row>
    <row r="100" spans="1:9" s="36" customFormat="1">
      <c r="A100" s="47" t="s">
        <v>230</v>
      </c>
      <c r="B100" s="38" t="s">
        <v>231</v>
      </c>
      <c r="C100" s="77">
        <v>364.88500000000005</v>
      </c>
      <c r="D100" s="77">
        <v>364.88500000000005</v>
      </c>
      <c r="E100" s="77">
        <v>289.91799999999995</v>
      </c>
      <c r="F100" s="77">
        <v>172.60655</v>
      </c>
      <c r="G100" s="75">
        <f t="shared" si="24"/>
        <v>59.53633441179921</v>
      </c>
      <c r="H100" s="75">
        <f t="shared" si="25"/>
        <v>47.304369869959025</v>
      </c>
      <c r="I100" s="59">
        <f t="shared" si="26"/>
        <v>0.38393425432249184</v>
      </c>
    </row>
    <row r="101" spans="1:9" s="36" customFormat="1">
      <c r="A101" s="47" t="s">
        <v>232</v>
      </c>
      <c r="B101" s="38" t="s">
        <v>233</v>
      </c>
      <c r="C101" s="77">
        <v>2035.8779999999999</v>
      </c>
      <c r="D101" s="77">
        <v>2036.3779999999999</v>
      </c>
      <c r="E101" s="77">
        <v>1758.7400000000002</v>
      </c>
      <c r="F101" s="77">
        <v>1069.7126000000001</v>
      </c>
      <c r="G101" s="75">
        <f t="shared" si="24"/>
        <v>60.822668501313437</v>
      </c>
      <c r="H101" s="75">
        <f t="shared" si="25"/>
        <v>52.530158939057493</v>
      </c>
      <c r="I101" s="59">
        <f t="shared" si="26"/>
        <v>2.379395853867504</v>
      </c>
    </row>
    <row r="102" spans="1:9" s="36" customFormat="1">
      <c r="A102" s="47" t="s">
        <v>234</v>
      </c>
      <c r="B102" s="38" t="s">
        <v>235</v>
      </c>
      <c r="C102" s="77">
        <v>1638.325</v>
      </c>
      <c r="D102" s="77">
        <v>1638.325</v>
      </c>
      <c r="E102" s="77">
        <v>929.101</v>
      </c>
      <c r="F102" s="77">
        <v>716.20659000000001</v>
      </c>
      <c r="G102" s="75">
        <f t="shared" si="24"/>
        <v>77.085977735466869</v>
      </c>
      <c r="H102" s="75">
        <f t="shared" si="25"/>
        <v>43.715782277631114</v>
      </c>
      <c r="I102" s="59">
        <f t="shared" si="26"/>
        <v>1.5930811610133255</v>
      </c>
    </row>
    <row r="103" spans="1:9" s="36" customFormat="1">
      <c r="A103" s="47" t="s">
        <v>236</v>
      </c>
      <c r="B103" s="38" t="s">
        <v>237</v>
      </c>
      <c r="C103" s="77">
        <v>89.430999999999997</v>
      </c>
      <c r="D103" s="77">
        <v>98.206000000000003</v>
      </c>
      <c r="E103" s="77">
        <v>98.206000000000003</v>
      </c>
      <c r="F103" s="77">
        <v>98.194319999999991</v>
      </c>
      <c r="G103" s="75">
        <f t="shared" si="24"/>
        <v>99.988106632995937</v>
      </c>
      <c r="H103" s="75">
        <f t="shared" si="25"/>
        <v>99.988106632995937</v>
      </c>
      <c r="I103" s="59">
        <f t="shared" si="26"/>
        <v>0.21841675781077916</v>
      </c>
    </row>
    <row r="104" spans="1:9" s="39" customFormat="1" ht="25.5">
      <c r="A104" s="46" t="s">
        <v>238</v>
      </c>
      <c r="B104" s="37" t="s">
        <v>239</v>
      </c>
      <c r="C104" s="76">
        <v>149.142</v>
      </c>
      <c r="D104" s="76">
        <v>194.98700000000002</v>
      </c>
      <c r="E104" s="76">
        <v>190.15100000000001</v>
      </c>
      <c r="F104" s="76">
        <v>154.39186999999998</v>
      </c>
      <c r="G104" s="58">
        <f t="shared" si="24"/>
        <v>81.194350805412526</v>
      </c>
      <c r="H104" s="58">
        <f t="shared" si="25"/>
        <v>79.180596655161608</v>
      </c>
      <c r="I104" s="58">
        <f t="shared" si="26"/>
        <v>0.34341876065482502</v>
      </c>
    </row>
    <row r="105" spans="1:9" s="36" customFormat="1" ht="25.5">
      <c r="A105" s="47" t="s">
        <v>240</v>
      </c>
      <c r="B105" s="38" t="s">
        <v>241</v>
      </c>
      <c r="C105" s="77">
        <v>28.542000000000002</v>
      </c>
      <c r="D105" s="77">
        <v>0</v>
      </c>
      <c r="E105" s="77">
        <v>0</v>
      </c>
      <c r="F105" s="77">
        <v>0</v>
      </c>
      <c r="G105" s="75">
        <f t="shared" si="24"/>
        <v>0</v>
      </c>
      <c r="H105" s="75">
        <f t="shared" si="25"/>
        <v>0</v>
      </c>
      <c r="I105" s="59">
        <f t="shared" si="26"/>
        <v>0</v>
      </c>
    </row>
    <row r="106" spans="1:9" s="36" customFormat="1" ht="25.5">
      <c r="A106" s="47" t="s">
        <v>242</v>
      </c>
      <c r="B106" s="38" t="s">
        <v>243</v>
      </c>
      <c r="C106" s="77">
        <v>120.6</v>
      </c>
      <c r="D106" s="77">
        <v>194.98700000000002</v>
      </c>
      <c r="E106" s="77">
        <v>190.15100000000001</v>
      </c>
      <c r="F106" s="77">
        <v>154.39186999999998</v>
      </c>
      <c r="G106" s="75">
        <f t="shared" si="24"/>
        <v>81.194350805412526</v>
      </c>
      <c r="H106" s="75">
        <f t="shared" si="25"/>
        <v>79.180596655161608</v>
      </c>
      <c r="I106" s="59">
        <f t="shared" si="26"/>
        <v>0.34341876065482502</v>
      </c>
    </row>
    <row r="107" spans="1:9" s="39" customFormat="1">
      <c r="A107" s="46" t="s">
        <v>244</v>
      </c>
      <c r="B107" s="37" t="s">
        <v>245</v>
      </c>
      <c r="C107" s="76">
        <v>11960.453000000001</v>
      </c>
      <c r="D107" s="76">
        <v>12945.557000000001</v>
      </c>
      <c r="E107" s="76">
        <v>9949.994999999999</v>
      </c>
      <c r="F107" s="76">
        <v>9226.9952499999999</v>
      </c>
      <c r="G107" s="58">
        <f t="shared" si="24"/>
        <v>92.73366720284784</v>
      </c>
      <c r="H107" s="58">
        <f t="shared" si="25"/>
        <v>71.275382357051143</v>
      </c>
      <c r="I107" s="58">
        <f t="shared" si="26"/>
        <v>20.523899822723553</v>
      </c>
    </row>
    <row r="108" spans="1:9" s="36" customFormat="1">
      <c r="A108" s="47" t="s">
        <v>246</v>
      </c>
      <c r="B108" s="38" t="s">
        <v>247</v>
      </c>
      <c r="C108" s="77">
        <v>490.55700000000002</v>
      </c>
      <c r="D108" s="77">
        <v>1148.607</v>
      </c>
      <c r="E108" s="77">
        <v>1026.58</v>
      </c>
      <c r="F108" s="77">
        <v>363.58025000000004</v>
      </c>
      <c r="G108" s="75">
        <f t="shared" si="24"/>
        <v>35.416650431529938</v>
      </c>
      <c r="H108" s="75">
        <f t="shared" si="25"/>
        <v>31.654016560929893</v>
      </c>
      <c r="I108" s="59">
        <f t="shared" si="26"/>
        <v>0.80872314619656782</v>
      </c>
    </row>
    <row r="109" spans="1:9" s="36" customFormat="1">
      <c r="A109" s="47" t="s">
        <v>248</v>
      </c>
      <c r="B109" s="38" t="s">
        <v>249</v>
      </c>
      <c r="C109" s="77">
        <v>11469.896000000001</v>
      </c>
      <c r="D109" s="77">
        <v>11796.95</v>
      </c>
      <c r="E109" s="77">
        <v>8923.4150000000009</v>
      </c>
      <c r="F109" s="77">
        <v>8863.4150000000009</v>
      </c>
      <c r="G109" s="75">
        <f t="shared" si="24"/>
        <v>99.327611682298766</v>
      </c>
      <c r="H109" s="75">
        <f t="shared" si="25"/>
        <v>75.133106438528614</v>
      </c>
      <c r="I109" s="59">
        <f t="shared" si="26"/>
        <v>19.715176676526987</v>
      </c>
    </row>
    <row r="110" spans="1:9" s="39" customFormat="1">
      <c r="A110" s="46" t="s">
        <v>250</v>
      </c>
      <c r="B110" s="37" t="s">
        <v>251</v>
      </c>
      <c r="C110" s="76">
        <v>376.49799999999999</v>
      </c>
      <c r="D110" s="76">
        <v>677.45399999999995</v>
      </c>
      <c r="E110" s="76">
        <v>566.15600000000006</v>
      </c>
      <c r="F110" s="76">
        <v>421.15395000000001</v>
      </c>
      <c r="G110" s="58">
        <f t="shared" si="24"/>
        <v>74.388322299860803</v>
      </c>
      <c r="H110" s="58">
        <f t="shared" si="25"/>
        <v>62.167165593531081</v>
      </c>
      <c r="I110" s="58">
        <f t="shared" si="26"/>
        <v>0.93678616337689402</v>
      </c>
    </row>
    <row r="111" spans="1:9" s="36" customFormat="1">
      <c r="A111" s="47" t="s">
        <v>252</v>
      </c>
      <c r="B111" s="38" t="s">
        <v>253</v>
      </c>
      <c r="C111" s="77">
        <v>186.43800000000002</v>
      </c>
      <c r="D111" s="77">
        <v>186.43800000000002</v>
      </c>
      <c r="E111" s="77">
        <v>130.68</v>
      </c>
      <c r="F111" s="77">
        <v>40.902749999999997</v>
      </c>
      <c r="G111" s="75">
        <f t="shared" si="24"/>
        <v>31.299931129476583</v>
      </c>
      <c r="H111" s="75">
        <f t="shared" si="25"/>
        <v>21.93906285199369</v>
      </c>
      <c r="I111" s="59">
        <f t="shared" si="26"/>
        <v>9.0981291387779328E-2</v>
      </c>
    </row>
    <row r="112" spans="1:9" s="36" customFormat="1">
      <c r="A112" s="47" t="s">
        <v>254</v>
      </c>
      <c r="B112" s="38" t="s">
        <v>255</v>
      </c>
      <c r="C112" s="77">
        <v>190.06</v>
      </c>
      <c r="D112" s="77">
        <v>491.01600000000002</v>
      </c>
      <c r="E112" s="77">
        <v>435.476</v>
      </c>
      <c r="F112" s="77">
        <v>380.25120000000004</v>
      </c>
      <c r="G112" s="75">
        <f t="shared" si="24"/>
        <v>87.318520423628414</v>
      </c>
      <c r="H112" s="75">
        <f t="shared" si="25"/>
        <v>77.441712693680046</v>
      </c>
      <c r="I112" s="59">
        <f t="shared" si="26"/>
        <v>0.8458048719891148</v>
      </c>
    </row>
    <row r="113" spans="1:9" s="36" customFormat="1">
      <c r="A113" s="47" t="s">
        <v>256</v>
      </c>
      <c r="B113" s="38" t="s">
        <v>257</v>
      </c>
      <c r="C113" s="77">
        <v>91.215000000000003</v>
      </c>
      <c r="D113" s="77">
        <v>187.86200000000002</v>
      </c>
      <c r="E113" s="77">
        <v>176.16000000000003</v>
      </c>
      <c r="F113" s="77">
        <v>42.057670000000002</v>
      </c>
      <c r="G113" s="75">
        <f t="shared" si="24"/>
        <v>23.874699137148045</v>
      </c>
      <c r="H113" s="75">
        <f t="shared" si="25"/>
        <v>22.38753446678945</v>
      </c>
      <c r="I113" s="59">
        <f t="shared" si="26"/>
        <v>9.3550216779093476E-2</v>
      </c>
    </row>
    <row r="115" spans="1:9" s="36" customFormat="1">
      <c r="A115" s="67"/>
      <c r="B115" s="68"/>
      <c r="C115" s="69"/>
      <c r="D115" s="69"/>
      <c r="E115" s="69"/>
      <c r="F115" s="69"/>
      <c r="G115" s="78"/>
      <c r="H115" s="78"/>
      <c r="I115" s="71"/>
    </row>
    <row r="116" spans="1:9" s="36" customFormat="1">
      <c r="A116" s="67"/>
      <c r="B116" s="68" t="s">
        <v>279</v>
      </c>
      <c r="C116" s="69"/>
      <c r="D116" s="69"/>
      <c r="E116" s="69"/>
      <c r="F116" s="69" t="s">
        <v>280</v>
      </c>
      <c r="G116" s="78"/>
      <c r="H116" s="78"/>
      <c r="I116" s="71"/>
    </row>
    <row r="117" spans="1:9" s="36" customFormat="1">
      <c r="A117" s="67"/>
      <c r="B117" s="68"/>
      <c r="C117" s="69"/>
      <c r="D117" s="69"/>
      <c r="E117" s="69"/>
      <c r="F117" s="69"/>
      <c r="G117" s="70"/>
      <c r="H117" s="70"/>
      <c r="I117" s="71"/>
    </row>
    <row r="118" spans="1:9" s="36" customFormat="1">
      <c r="A118" s="67"/>
      <c r="B118" s="68"/>
      <c r="C118" s="69"/>
      <c r="D118" s="69"/>
      <c r="E118" s="69"/>
      <c r="F118" s="69"/>
      <c r="G118" s="70"/>
      <c r="H118" s="70"/>
      <c r="I118" s="71"/>
    </row>
    <row r="119" spans="1:9" s="36" customFormat="1">
      <c r="A119" s="67"/>
      <c r="B119" s="68"/>
      <c r="C119" s="69"/>
      <c r="D119" s="69"/>
      <c r="E119" s="69"/>
      <c r="F119" s="69"/>
      <c r="G119" s="70"/>
      <c r="H119" s="70"/>
      <c r="I119" s="71"/>
    </row>
    <row r="120" spans="1:9" s="36" customFormat="1">
      <c r="A120" s="67"/>
      <c r="B120" s="68"/>
      <c r="C120" s="69"/>
      <c r="D120" s="69"/>
      <c r="E120" s="69"/>
      <c r="F120" s="69"/>
      <c r="G120" s="70"/>
      <c r="H120" s="70"/>
      <c r="I120" s="71"/>
    </row>
    <row r="121" spans="1:9" s="36" customFormat="1">
      <c r="A121" s="67"/>
      <c r="B121" s="68"/>
      <c r="C121" s="69"/>
      <c r="D121" s="69"/>
      <c r="E121" s="69"/>
      <c r="F121" s="69"/>
      <c r="G121" s="70"/>
      <c r="H121" s="70"/>
      <c r="I121" s="71"/>
    </row>
    <row r="122" spans="1:9" s="36" customFormat="1">
      <c r="A122" s="67"/>
      <c r="B122" s="68"/>
      <c r="C122" s="69"/>
      <c r="D122" s="69"/>
      <c r="E122" s="69"/>
      <c r="F122" s="69"/>
      <c r="G122" s="70"/>
      <c r="H122" s="70"/>
      <c r="I122" s="71"/>
    </row>
    <row r="123" spans="1:9" s="36" customFormat="1">
      <c r="A123" s="67"/>
      <c r="B123" s="68"/>
      <c r="C123" s="69"/>
      <c r="D123" s="69"/>
      <c r="E123" s="69"/>
      <c r="F123" s="69"/>
      <c r="G123" s="70"/>
      <c r="H123" s="70"/>
      <c r="I123" s="71"/>
    </row>
    <row r="124" spans="1:9" s="36" customFormat="1">
      <c r="A124" s="67"/>
      <c r="B124" s="68"/>
      <c r="C124" s="69"/>
      <c r="D124" s="69"/>
      <c r="E124" s="69"/>
      <c r="F124" s="69"/>
      <c r="G124" s="70"/>
      <c r="H124" s="70"/>
      <c r="I124" s="71"/>
    </row>
    <row r="125" spans="1:9" s="36" customFormat="1">
      <c r="A125" s="67"/>
      <c r="B125" s="68"/>
      <c r="C125" s="69"/>
      <c r="D125" s="69"/>
      <c r="E125" s="69"/>
      <c r="F125" s="69"/>
      <c r="G125" s="70"/>
      <c r="H125" s="70"/>
      <c r="I125" s="71"/>
    </row>
    <row r="126" spans="1:9" s="36" customFormat="1">
      <c r="A126" s="67"/>
      <c r="B126" s="68"/>
      <c r="C126" s="69"/>
      <c r="D126" s="69"/>
      <c r="E126" s="69"/>
      <c r="F126" s="69"/>
      <c r="G126" s="70"/>
      <c r="H126" s="70"/>
      <c r="I126" s="71"/>
    </row>
    <row r="127" spans="1:9" s="36" customFormat="1">
      <c r="A127" s="67"/>
      <c r="B127" s="35"/>
      <c r="C127" s="60"/>
      <c r="D127" s="60"/>
      <c r="E127" s="60"/>
      <c r="F127" s="60"/>
      <c r="G127" s="61"/>
      <c r="H127" s="61"/>
      <c r="I127" s="61"/>
    </row>
    <row r="128" spans="1:9" s="36" customFormat="1">
      <c r="A128" s="67"/>
      <c r="B128" s="35"/>
      <c r="C128" s="60">
        <f>C8+C34-C42</f>
        <v>0</v>
      </c>
      <c r="D128" s="60">
        <f>D8+D34-D42</f>
        <v>0</v>
      </c>
      <c r="E128" s="60"/>
      <c r="F128" s="60">
        <f>F8+F34-F42</f>
        <v>0</v>
      </c>
      <c r="G128" s="61"/>
      <c r="H128" s="61"/>
      <c r="I128" s="61"/>
    </row>
    <row r="129" spans="1:6">
      <c r="A129" s="48"/>
      <c r="C129" s="40">
        <f>C86-C42</f>
        <v>0</v>
      </c>
      <c r="D129" s="40">
        <f>D86-D42</f>
        <v>0</v>
      </c>
      <c r="E129" s="40">
        <f>E86-E42</f>
        <v>0</v>
      </c>
      <c r="F129" s="40">
        <f>F86-F42</f>
        <v>0</v>
      </c>
    </row>
    <row r="130" spans="1:6">
      <c r="A130" s="48"/>
    </row>
  </sheetData>
  <mergeCells count="3">
    <mergeCell ref="C6:I6"/>
    <mergeCell ref="A6:A7"/>
    <mergeCell ref="B6:B7"/>
  </mergeCells>
  <pageMargins left="0.7" right="0.7" top="0.75" bottom="0.75" header="0.3" footer="0.3"/>
  <pageSetup paperSize="9" scale="53" orientation="portrait" verticalDpi="0" r:id="rId1"/>
  <rowBreaks count="1" manualBreakCount="1">
    <brk id="12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H39" sqref="H39"/>
    </sheetView>
  </sheetViews>
  <sheetFormatPr defaultRowHeight="12.75"/>
  <sheetData>
    <row r="1" spans="1:1">
      <c r="A1" t="s">
        <v>200</v>
      </c>
    </row>
    <row r="2" spans="1:1">
      <c r="A2" t="s">
        <v>201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6:C13"/>
  <sheetViews>
    <sheetView workbookViewId="0">
      <selection activeCell="B23" sqref="B23"/>
    </sheetView>
  </sheetViews>
  <sheetFormatPr defaultRowHeight="12.75"/>
  <cols>
    <col min="1" max="1" width="27.42578125" style="2" customWidth="1"/>
    <col min="2" max="3" width="9.140625" style="66"/>
  </cols>
  <sheetData>
    <row r="6" spans="1:3" ht="25.5">
      <c r="A6" s="2" t="str">
        <f>аналіз!B10</f>
        <v>Податок на доходи з фізичних осіб</v>
      </c>
      <c r="B6" s="66">
        <f>аналіз!F10</f>
        <v>22192.780629999997</v>
      </c>
      <c r="C6" s="66">
        <f>B6/$B$13*100</f>
        <v>57.140641693045666</v>
      </c>
    </row>
    <row r="7" spans="1:3" ht="51">
      <c r="A7" s="2" t="str">
        <f>аналіз!B13</f>
        <v>Акцизний податок з реалізації суб`єктами господарювання роздрібної торгівлі підакцизних товарів</v>
      </c>
      <c r="B7" s="66">
        <f>аналіз!F13</f>
        <v>2514.52061</v>
      </c>
      <c r="C7" s="66">
        <f t="shared" ref="C7:C13" si="0">B7/$B$13*100</f>
        <v>6.474236987300344</v>
      </c>
    </row>
    <row r="8" spans="1:3">
      <c r="A8" s="2" t="str">
        <f>аналіз!B14</f>
        <v>Податок на нерухоме майно</v>
      </c>
      <c r="B8" s="66">
        <f>аналіз!F14</f>
        <v>551.10379</v>
      </c>
      <c r="C8" s="66">
        <f t="shared" si="0"/>
        <v>1.4189490143250016</v>
      </c>
    </row>
    <row r="9" spans="1:3">
      <c r="A9" s="2" t="str">
        <f>аналіз!B15</f>
        <v>Плата за землю</v>
      </c>
      <c r="B9" s="66">
        <f>аналіз!F15</f>
        <v>3840.4711899999998</v>
      </c>
      <c r="C9" s="66">
        <f t="shared" si="0"/>
        <v>9.8882150848464789</v>
      </c>
    </row>
    <row r="10" spans="1:3">
      <c r="A10" s="2" t="str">
        <f>аналіз!B18</f>
        <v>Єдиний податок</v>
      </c>
      <c r="B10" s="66">
        <f>аналіз!F18</f>
        <v>2223.34312</v>
      </c>
      <c r="C10" s="66">
        <f t="shared" si="0"/>
        <v>5.724530634474994</v>
      </c>
    </row>
    <row r="11" spans="1:3" ht="38.25">
      <c r="A11" s="2" t="str">
        <f>аналіз!B21</f>
        <v>Плата за розміщення тимчасово вільних коштів місцевих бюджетів </v>
      </c>
      <c r="B11" s="66">
        <f>аналіз!F21</f>
        <v>7362.5953600000003</v>
      </c>
      <c r="C11" s="66">
        <f t="shared" si="0"/>
        <v>18.95676933912182</v>
      </c>
    </row>
    <row r="12" spans="1:3">
      <c r="A12" s="2" t="s">
        <v>202</v>
      </c>
      <c r="B12" s="66">
        <f>B13-B11-B10-B9-B8-B7-B6</f>
        <v>154.05719999999928</v>
      </c>
      <c r="C12" s="66">
        <f t="shared" si="0"/>
        <v>0.39665724688568843</v>
      </c>
    </row>
    <row r="13" spans="1:3">
      <c r="A13" s="2" t="s">
        <v>203</v>
      </c>
      <c r="B13" s="66">
        <f>аналіз!F26</f>
        <v>38838.871899999998</v>
      </c>
      <c r="C13" s="66">
        <f t="shared" si="0"/>
        <v>100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6"/>
  <sheetViews>
    <sheetView view="pageBreakPreview" zoomScale="85" zoomScaleNormal="100" zoomScaleSheetLayoutView="85" workbookViewId="0">
      <selection activeCell="F11" sqref="F11:F12"/>
    </sheetView>
  </sheetViews>
  <sheetFormatPr defaultRowHeight="12.75"/>
  <cols>
    <col min="1" max="1" width="15.28515625" customWidth="1"/>
    <col min="2" max="2" width="74.140625" customWidth="1"/>
    <col min="3" max="6" width="14.85546875" customWidth="1"/>
    <col min="7" max="7" width="15.5703125" style="66" customWidth="1"/>
    <col min="8" max="9" width="12.42578125" style="66" customWidth="1"/>
  </cols>
  <sheetData>
    <row r="1" spans="1:9">
      <c r="A1" s="82" t="s">
        <v>5</v>
      </c>
      <c r="B1" s="81"/>
      <c r="C1" s="81"/>
      <c r="D1" s="81"/>
      <c r="E1" s="81"/>
      <c r="F1" s="81"/>
    </row>
    <row r="2" spans="1:9" ht="18.75">
      <c r="A2" s="123" t="s">
        <v>260</v>
      </c>
      <c r="B2" s="124"/>
      <c r="C2" s="124"/>
      <c r="D2" s="124"/>
      <c r="E2" s="124"/>
      <c r="F2" s="124"/>
    </row>
    <row r="3" spans="1:9">
      <c r="A3" s="124" t="s">
        <v>261</v>
      </c>
      <c r="B3" s="124"/>
      <c r="C3" s="124"/>
      <c r="D3" s="124"/>
      <c r="E3" s="124"/>
      <c r="F3" s="124"/>
    </row>
    <row r="4" spans="1:9">
      <c r="A4" s="82" t="s">
        <v>262</v>
      </c>
      <c r="B4" s="81"/>
      <c r="C4" s="81"/>
      <c r="D4" s="81"/>
      <c r="E4" s="81"/>
      <c r="F4" s="81"/>
    </row>
    <row r="5" spans="1:9" ht="51">
      <c r="A5" s="87" t="s">
        <v>263</v>
      </c>
      <c r="B5" s="87" t="s">
        <v>264</v>
      </c>
      <c r="C5" s="87" t="s">
        <v>265</v>
      </c>
      <c r="D5" s="87" t="s">
        <v>266</v>
      </c>
      <c r="E5" s="87" t="s">
        <v>267</v>
      </c>
      <c r="F5" s="87" t="s">
        <v>268</v>
      </c>
      <c r="G5" s="104" t="s">
        <v>276</v>
      </c>
      <c r="H5" s="104" t="s">
        <v>277</v>
      </c>
      <c r="I5" s="104" t="s">
        <v>278</v>
      </c>
    </row>
    <row r="6" spans="1:9" s="27" customFormat="1">
      <c r="A6" s="91"/>
      <c r="B6" s="92" t="s">
        <v>269</v>
      </c>
      <c r="C6" s="93">
        <v>46505.334999999999</v>
      </c>
      <c r="D6" s="93">
        <v>53350.429489999995</v>
      </c>
      <c r="E6" s="93">
        <v>41570.904489999994</v>
      </c>
      <c r="F6" s="93">
        <v>34489.992539999999</v>
      </c>
      <c r="G6" s="106">
        <f>IF(E6=0,0,F6/E6*100)</f>
        <v>82.96666373544187</v>
      </c>
      <c r="H6" s="106">
        <f>IF(D6=0,0,F6/D6*100)</f>
        <v>64.648012902060714</v>
      </c>
      <c r="I6" s="106">
        <f>F6/$F$26*100</f>
        <v>76.717190439373255</v>
      </c>
    </row>
    <row r="7" spans="1:9">
      <c r="A7" s="88" t="s">
        <v>111</v>
      </c>
      <c r="B7" s="89" t="s">
        <v>112</v>
      </c>
      <c r="C7" s="90">
        <v>5617.4949999999999</v>
      </c>
      <c r="D7" s="90">
        <v>7315.6079999999993</v>
      </c>
      <c r="E7" s="90">
        <v>5779.7030000000004</v>
      </c>
      <c r="F7" s="90">
        <v>4347.2336600000008</v>
      </c>
      <c r="G7" s="105">
        <f t="shared" ref="G7:G32" si="0">IF(E7=0,0,F7/E7*100)</f>
        <v>75.21551989782175</v>
      </c>
      <c r="H7" s="105">
        <f t="shared" ref="H7:H32" si="1">IF(D7=0,0,F7/D7*100)</f>
        <v>59.424092433602247</v>
      </c>
      <c r="I7" s="105">
        <f t="shared" ref="I7:I32" si="2">F7/$F$26*100</f>
        <v>9.669690481721215</v>
      </c>
    </row>
    <row r="8" spans="1:9">
      <c r="A8" s="88" t="s">
        <v>115</v>
      </c>
      <c r="B8" s="89" t="s">
        <v>116</v>
      </c>
      <c r="C8" s="90">
        <v>31157.252</v>
      </c>
      <c r="D8" s="90">
        <v>34430.043999999994</v>
      </c>
      <c r="E8" s="90">
        <v>26555.148999999994</v>
      </c>
      <c r="F8" s="90">
        <v>22691.545260000003</v>
      </c>
      <c r="G8" s="105">
        <f t="shared" si="0"/>
        <v>85.450641832211176</v>
      </c>
      <c r="H8" s="105">
        <f t="shared" si="1"/>
        <v>65.906233695199475</v>
      </c>
      <c r="I8" s="105">
        <f t="shared" si="2"/>
        <v>50.473527851771394</v>
      </c>
    </row>
    <row r="9" spans="1:9">
      <c r="A9" s="88" t="s">
        <v>131</v>
      </c>
      <c r="B9" s="89" t="s">
        <v>132</v>
      </c>
      <c r="C9" s="90">
        <v>5681.4749999999995</v>
      </c>
      <c r="D9" s="90">
        <v>6277.4354900000008</v>
      </c>
      <c r="E9" s="90">
        <v>4714.8554899999999</v>
      </c>
      <c r="F9" s="90">
        <v>3938.2695100000001</v>
      </c>
      <c r="G9" s="105">
        <f t="shared" si="0"/>
        <v>83.528954776087957</v>
      </c>
      <c r="H9" s="105">
        <f t="shared" si="1"/>
        <v>62.736917269380008</v>
      </c>
      <c r="I9" s="105">
        <f t="shared" si="2"/>
        <v>8.7600184792689202</v>
      </c>
    </row>
    <row r="10" spans="1:9">
      <c r="A10" s="88" t="s">
        <v>135</v>
      </c>
      <c r="B10" s="89" t="s">
        <v>136</v>
      </c>
      <c r="C10" s="90">
        <v>186</v>
      </c>
      <c r="D10" s="90">
        <v>487.45600000000002</v>
      </c>
      <c r="E10" s="90">
        <v>435.536</v>
      </c>
      <c r="F10" s="90">
        <v>379.39120000000003</v>
      </c>
      <c r="G10" s="105">
        <f t="shared" si="0"/>
        <v>87.109033466808711</v>
      </c>
      <c r="H10" s="105">
        <f t="shared" si="1"/>
        <v>77.830860631523663</v>
      </c>
      <c r="I10" s="105">
        <f t="shared" si="2"/>
        <v>0.84389194656005417</v>
      </c>
    </row>
    <row r="11" spans="1:9">
      <c r="A11" s="88" t="s">
        <v>149</v>
      </c>
      <c r="B11" s="89" t="s">
        <v>150</v>
      </c>
      <c r="C11" s="90">
        <v>3402.5559999999996</v>
      </c>
      <c r="D11" s="90">
        <v>4286.2789999999995</v>
      </c>
      <c r="E11" s="90">
        <v>3654.0809999999997</v>
      </c>
      <c r="F11" s="90">
        <v>2779.9726599999999</v>
      </c>
      <c r="G11" s="105">
        <f t="shared" si="0"/>
        <v>76.078572423545083</v>
      </c>
      <c r="H11" s="105">
        <f t="shared" si="1"/>
        <v>64.85748267903233</v>
      </c>
      <c r="I11" s="105">
        <f t="shared" si="2"/>
        <v>6.1835818527976709</v>
      </c>
    </row>
    <row r="12" spans="1:9">
      <c r="A12" s="88" t="s">
        <v>159</v>
      </c>
      <c r="B12" s="89" t="s">
        <v>160</v>
      </c>
      <c r="C12" s="90">
        <v>460.55700000000002</v>
      </c>
      <c r="D12" s="90">
        <v>553.60699999999997</v>
      </c>
      <c r="E12" s="90">
        <v>431.58</v>
      </c>
      <c r="F12" s="90">
        <v>353.58025000000004</v>
      </c>
      <c r="G12" s="105">
        <f t="shared" si="0"/>
        <v>81.926931275777392</v>
      </c>
      <c r="H12" s="105">
        <f t="shared" si="1"/>
        <v>63.86845722687756</v>
      </c>
      <c r="I12" s="105">
        <f t="shared" si="2"/>
        <v>0.78647982725400745</v>
      </c>
    </row>
    <row r="13" spans="1:9" s="27" customFormat="1">
      <c r="A13" s="94"/>
      <c r="B13" s="95" t="s">
        <v>270</v>
      </c>
      <c r="C13" s="96">
        <v>4988.6459999999997</v>
      </c>
      <c r="D13" s="96">
        <v>4517.8130000000001</v>
      </c>
      <c r="E13" s="96">
        <v>4364.3060000000005</v>
      </c>
      <c r="F13" s="96">
        <v>1497.0532499999999</v>
      </c>
      <c r="G13" s="106">
        <f t="shared" si="0"/>
        <v>34.302206353083392</v>
      </c>
      <c r="H13" s="106">
        <f t="shared" si="1"/>
        <v>33.136680291990835</v>
      </c>
      <c r="I13" s="106">
        <f t="shared" si="2"/>
        <v>3.3299432913745903</v>
      </c>
    </row>
    <row r="14" spans="1:9">
      <c r="A14" s="88" t="s">
        <v>143</v>
      </c>
      <c r="B14" s="89" t="s">
        <v>144</v>
      </c>
      <c r="C14" s="90">
        <v>900.85500000000002</v>
      </c>
      <c r="D14" s="90">
        <v>2109.4390000000003</v>
      </c>
      <c r="E14" s="90">
        <v>1979.94</v>
      </c>
      <c r="F14" s="90">
        <v>710.0962199999999</v>
      </c>
      <c r="G14" s="105">
        <f t="shared" si="0"/>
        <v>35.864532258553282</v>
      </c>
      <c r="H14" s="105">
        <f t="shared" si="1"/>
        <v>33.662799445729405</v>
      </c>
      <c r="I14" s="105">
        <f t="shared" si="2"/>
        <v>1.5794896701366201</v>
      </c>
    </row>
    <row r="15" spans="1:9">
      <c r="A15" s="88" t="s">
        <v>163</v>
      </c>
      <c r="B15" s="89" t="s">
        <v>164</v>
      </c>
      <c r="C15" s="90">
        <v>28.542000000000002</v>
      </c>
      <c r="D15" s="90">
        <v>0</v>
      </c>
      <c r="E15" s="90">
        <v>0</v>
      </c>
      <c r="F15" s="90">
        <v>0</v>
      </c>
      <c r="G15" s="105">
        <f t="shared" si="0"/>
        <v>0</v>
      </c>
      <c r="H15" s="105">
        <f t="shared" si="1"/>
        <v>0</v>
      </c>
      <c r="I15" s="105">
        <f t="shared" si="2"/>
        <v>0</v>
      </c>
    </row>
    <row r="16" spans="1:9">
      <c r="A16" s="88" t="s">
        <v>167</v>
      </c>
      <c r="B16" s="89" t="s">
        <v>168</v>
      </c>
      <c r="C16" s="90">
        <v>83.3</v>
      </c>
      <c r="D16" s="90">
        <v>209.85</v>
      </c>
      <c r="E16" s="90">
        <v>209.85</v>
      </c>
      <c r="F16" s="90">
        <v>0</v>
      </c>
      <c r="G16" s="105">
        <f t="shared" si="0"/>
        <v>0</v>
      </c>
      <c r="H16" s="105">
        <f t="shared" si="1"/>
        <v>0</v>
      </c>
      <c r="I16" s="105">
        <f t="shared" si="2"/>
        <v>0</v>
      </c>
    </row>
    <row r="17" spans="1:9">
      <c r="A17" s="88" t="s">
        <v>171</v>
      </c>
      <c r="B17" s="89" t="s">
        <v>172</v>
      </c>
      <c r="C17" s="90">
        <v>749.79399999999998</v>
      </c>
      <c r="D17" s="90">
        <v>1974.4750000000001</v>
      </c>
      <c r="E17" s="90">
        <v>1974.4750000000001</v>
      </c>
      <c r="F17" s="90">
        <v>624.33915000000002</v>
      </c>
      <c r="G17" s="105">
        <f t="shared" si="0"/>
        <v>31.620514313931551</v>
      </c>
      <c r="H17" s="105">
        <f t="shared" si="1"/>
        <v>31.620514313931551</v>
      </c>
      <c r="I17" s="105">
        <f t="shared" si="2"/>
        <v>1.3887374841776763</v>
      </c>
    </row>
    <row r="18" spans="1:9">
      <c r="A18" s="88" t="s">
        <v>175</v>
      </c>
      <c r="B18" s="89" t="s">
        <v>176</v>
      </c>
      <c r="C18" s="90">
        <v>3000</v>
      </c>
      <c r="D18" s="90">
        <v>0</v>
      </c>
      <c r="E18" s="90">
        <v>0</v>
      </c>
      <c r="F18" s="90">
        <v>0</v>
      </c>
      <c r="G18" s="105">
        <f t="shared" si="0"/>
        <v>0</v>
      </c>
      <c r="H18" s="105">
        <f t="shared" si="1"/>
        <v>0</v>
      </c>
      <c r="I18" s="105">
        <f t="shared" si="2"/>
        <v>0</v>
      </c>
    </row>
    <row r="19" spans="1:9">
      <c r="A19" s="88" t="s">
        <v>179</v>
      </c>
      <c r="B19" s="89" t="s">
        <v>180</v>
      </c>
      <c r="C19" s="90">
        <v>226.155</v>
      </c>
      <c r="D19" s="90">
        <v>224.04900000000001</v>
      </c>
      <c r="E19" s="90">
        <v>200.041</v>
      </c>
      <c r="F19" s="90">
        <v>162.61788000000001</v>
      </c>
      <c r="G19" s="105">
        <f t="shared" si="0"/>
        <v>81.292275083607862</v>
      </c>
      <c r="H19" s="105">
        <f t="shared" si="1"/>
        <v>72.581390677932063</v>
      </c>
      <c r="I19" s="105">
        <f t="shared" si="2"/>
        <v>0.36171613706029376</v>
      </c>
    </row>
    <row r="20" spans="1:9" s="27" customFormat="1" ht="25.5">
      <c r="A20" s="95" t="s">
        <v>271</v>
      </c>
      <c r="B20" s="95" t="s">
        <v>272</v>
      </c>
      <c r="C20" s="96">
        <v>105.99799999999999</v>
      </c>
      <c r="D20" s="96">
        <v>109.617</v>
      </c>
      <c r="E20" s="96">
        <v>109.617</v>
      </c>
      <c r="F20" s="96">
        <v>106.85887</v>
      </c>
      <c r="G20" s="106">
        <f t="shared" si="0"/>
        <v>97.483848308200365</v>
      </c>
      <c r="H20" s="106">
        <f t="shared" si="1"/>
        <v>97.483848308200365</v>
      </c>
      <c r="I20" s="106">
        <f t="shared" si="2"/>
        <v>0.23768959272515486</v>
      </c>
    </row>
    <row r="21" spans="1:9" s="27" customFormat="1">
      <c r="A21" s="97">
        <v>250300</v>
      </c>
      <c r="B21" s="95" t="s">
        <v>273</v>
      </c>
      <c r="C21" s="96">
        <v>11469.896000000001</v>
      </c>
      <c r="D21" s="96">
        <v>11796.95</v>
      </c>
      <c r="E21" s="96">
        <v>8923.4150000000009</v>
      </c>
      <c r="F21" s="96">
        <v>8863.4150000000009</v>
      </c>
      <c r="G21" s="106">
        <f t="shared" si="0"/>
        <v>99.327611682298766</v>
      </c>
      <c r="H21" s="106">
        <f t="shared" si="1"/>
        <v>75.133106438528614</v>
      </c>
      <c r="I21" s="106">
        <f t="shared" si="2"/>
        <v>19.715176676526983</v>
      </c>
    </row>
    <row r="22" spans="1:9">
      <c r="A22" s="88" t="s">
        <v>187</v>
      </c>
      <c r="B22" s="89" t="s">
        <v>188</v>
      </c>
      <c r="C22" s="90">
        <v>1928.2</v>
      </c>
      <c r="D22" s="90">
        <v>1928.2</v>
      </c>
      <c r="E22" s="90">
        <v>1446.3</v>
      </c>
      <c r="F22" s="90">
        <v>1446.3</v>
      </c>
      <c r="G22" s="105">
        <f t="shared" si="0"/>
        <v>100</v>
      </c>
      <c r="H22" s="105">
        <f t="shared" si="1"/>
        <v>75.007779276008719</v>
      </c>
      <c r="I22" s="105">
        <f t="shared" si="2"/>
        <v>3.2170512186624425</v>
      </c>
    </row>
    <row r="23" spans="1:9">
      <c r="A23" s="88" t="s">
        <v>189</v>
      </c>
      <c r="B23" s="89" t="s">
        <v>190</v>
      </c>
      <c r="C23" s="90">
        <v>1478.4259999999999</v>
      </c>
      <c r="D23" s="90">
        <v>1488.9860000000001</v>
      </c>
      <c r="E23" s="90">
        <v>1119.3779999999999</v>
      </c>
      <c r="F23" s="90">
        <v>1119.3779999999999</v>
      </c>
      <c r="G23" s="105">
        <f t="shared" si="0"/>
        <v>100</v>
      </c>
      <c r="H23" s="105">
        <f t="shared" si="1"/>
        <v>75.177201128821892</v>
      </c>
      <c r="I23" s="105">
        <f t="shared" si="2"/>
        <v>2.4898681871284847</v>
      </c>
    </row>
    <row r="24" spans="1:9" ht="25.5">
      <c r="A24" s="88" t="s">
        <v>191</v>
      </c>
      <c r="B24" s="89" t="s">
        <v>192</v>
      </c>
      <c r="C24" s="90">
        <v>0</v>
      </c>
      <c r="D24" s="90">
        <v>145</v>
      </c>
      <c r="E24" s="90">
        <v>145</v>
      </c>
      <c r="F24" s="90">
        <v>85</v>
      </c>
      <c r="G24" s="105">
        <f t="shared" si="0"/>
        <v>58.620689655172406</v>
      </c>
      <c r="H24" s="105">
        <f t="shared" si="1"/>
        <v>58.620689655172406</v>
      </c>
      <c r="I24" s="105">
        <f t="shared" si="2"/>
        <v>0.18906821101175939</v>
      </c>
    </row>
    <row r="25" spans="1:9">
      <c r="A25" s="88" t="s">
        <v>193</v>
      </c>
      <c r="B25" s="89" t="s">
        <v>194</v>
      </c>
      <c r="C25" s="90">
        <v>8063.27</v>
      </c>
      <c r="D25" s="90">
        <v>8234.764000000001</v>
      </c>
      <c r="E25" s="90">
        <v>6212.7370000000001</v>
      </c>
      <c r="F25" s="90">
        <v>6212.7370000000001</v>
      </c>
      <c r="G25" s="105">
        <f t="shared" si="0"/>
        <v>100</v>
      </c>
      <c r="H25" s="105">
        <f t="shared" si="1"/>
        <v>75.445234374658455</v>
      </c>
      <c r="I25" s="105">
        <f t="shared" si="2"/>
        <v>13.819189059724293</v>
      </c>
    </row>
    <row r="26" spans="1:9" s="27" customFormat="1">
      <c r="A26" s="94" t="s">
        <v>258</v>
      </c>
      <c r="B26" s="95" t="s">
        <v>259</v>
      </c>
      <c r="C26" s="96">
        <v>63069.875000000036</v>
      </c>
      <c r="D26" s="96">
        <v>69774.809490000014</v>
      </c>
      <c r="E26" s="96">
        <v>54968.242490000011</v>
      </c>
      <c r="F26" s="96">
        <v>44957.319660000008</v>
      </c>
      <c r="G26" s="106">
        <f t="shared" si="0"/>
        <v>81.787806237717675</v>
      </c>
      <c r="H26" s="106">
        <f t="shared" si="1"/>
        <v>64.43202065129708</v>
      </c>
      <c r="I26" s="106">
        <f t="shared" si="2"/>
        <v>100</v>
      </c>
    </row>
    <row r="27" spans="1:9">
      <c r="A27" s="100" t="s">
        <v>206</v>
      </c>
      <c r="B27" s="79" t="s">
        <v>207</v>
      </c>
      <c r="C27" s="101">
        <v>35922.184000000001</v>
      </c>
      <c r="D27" s="101">
        <v>36883.45900000001</v>
      </c>
      <c r="E27" s="101">
        <v>28565.824000000004</v>
      </c>
      <c r="F27" s="101">
        <v>25830.428389999997</v>
      </c>
      <c r="G27" s="105">
        <f t="shared" si="0"/>
        <v>90.424236983326622</v>
      </c>
      <c r="H27" s="105">
        <f t="shared" si="1"/>
        <v>70.032554132192402</v>
      </c>
      <c r="I27" s="105">
        <f t="shared" si="2"/>
        <v>57.455445710172469</v>
      </c>
    </row>
    <row r="28" spans="1:9">
      <c r="A28" s="79" t="s">
        <v>274</v>
      </c>
      <c r="B28" s="79" t="s">
        <v>275</v>
      </c>
      <c r="C28" s="101">
        <v>2338.92</v>
      </c>
      <c r="D28" s="101">
        <v>2719.6984899999998</v>
      </c>
      <c r="E28" s="101">
        <v>1774.59049</v>
      </c>
      <c r="F28" s="101">
        <v>1206.3498399999999</v>
      </c>
      <c r="G28" s="105">
        <f t="shared" si="0"/>
        <v>67.979054705742271</v>
      </c>
      <c r="H28" s="105">
        <f t="shared" si="1"/>
        <v>44.356013890348557</v>
      </c>
      <c r="I28" s="105">
        <f t="shared" si="2"/>
        <v>2.6833224247426135</v>
      </c>
    </row>
    <row r="29" spans="1:9" s="85" customFormat="1">
      <c r="A29" s="100" t="s">
        <v>226</v>
      </c>
      <c r="B29" s="79" t="s">
        <v>227</v>
      </c>
      <c r="C29" s="101">
        <v>6001.7510000000011</v>
      </c>
      <c r="D29" s="101">
        <v>7142.6940000000013</v>
      </c>
      <c r="E29" s="101">
        <v>5136.2150000000011</v>
      </c>
      <c r="F29" s="101">
        <v>3704.4810099999995</v>
      </c>
      <c r="G29" s="105">
        <f t="shared" si="0"/>
        <v>72.124726281902113</v>
      </c>
      <c r="H29" s="105">
        <f t="shared" si="1"/>
        <v>51.863918711903366</v>
      </c>
      <c r="I29" s="105">
        <f t="shared" si="2"/>
        <v>8.2399952622086516</v>
      </c>
    </row>
    <row r="30" spans="1:9">
      <c r="A30" s="100" t="s">
        <v>248</v>
      </c>
      <c r="B30" s="79" t="s">
        <v>249</v>
      </c>
      <c r="C30" s="101">
        <v>11469.896000000001</v>
      </c>
      <c r="D30" s="101">
        <v>11796.95</v>
      </c>
      <c r="E30" s="101">
        <v>8923.4150000000009</v>
      </c>
      <c r="F30" s="101">
        <v>8863.4150000000009</v>
      </c>
      <c r="G30" s="105">
        <f t="shared" si="0"/>
        <v>99.327611682298766</v>
      </c>
      <c r="H30" s="105">
        <f t="shared" si="1"/>
        <v>75.133106438528614</v>
      </c>
      <c r="I30" s="105">
        <f t="shared" si="2"/>
        <v>19.715176676526983</v>
      </c>
    </row>
    <row r="31" spans="1:9">
      <c r="A31" s="100" t="s">
        <v>250</v>
      </c>
      <c r="B31" s="79" t="s">
        <v>251</v>
      </c>
      <c r="C31" s="101">
        <v>376.49799999999999</v>
      </c>
      <c r="D31" s="101">
        <v>677.45399999999995</v>
      </c>
      <c r="E31" s="101">
        <v>566.15600000000006</v>
      </c>
      <c r="F31" s="101">
        <v>421.15395000000001</v>
      </c>
      <c r="G31" s="105">
        <f t="shared" si="0"/>
        <v>74.388322299860803</v>
      </c>
      <c r="H31" s="105">
        <f t="shared" si="1"/>
        <v>62.167165593531081</v>
      </c>
      <c r="I31" s="105">
        <f t="shared" si="2"/>
        <v>0.93678616337689369</v>
      </c>
    </row>
    <row r="32" spans="1:9">
      <c r="A32" s="102"/>
      <c r="B32" s="79" t="s">
        <v>257</v>
      </c>
      <c r="C32" s="103">
        <v>6960.6260000000366</v>
      </c>
      <c r="D32" s="103">
        <v>10554.554000000006</v>
      </c>
      <c r="E32" s="103">
        <v>10002.042000000007</v>
      </c>
      <c r="F32" s="103">
        <v>4931.4914700000118</v>
      </c>
      <c r="G32" s="105">
        <f t="shared" si="0"/>
        <v>49.30484665031409</v>
      </c>
      <c r="H32" s="105">
        <f t="shared" si="1"/>
        <v>46.723826227048619</v>
      </c>
      <c r="I32" s="105">
        <f t="shared" si="2"/>
        <v>10.969273762972396</v>
      </c>
    </row>
    <row r="33" spans="1:6">
      <c r="A33" s="81"/>
      <c r="B33" s="81"/>
      <c r="C33" s="83"/>
      <c r="D33" s="98"/>
      <c r="E33" s="98"/>
      <c r="F33" s="98"/>
    </row>
    <row r="35" spans="1:6">
      <c r="C35" s="84">
        <f>C26-C21-C20-C13-C6</f>
        <v>0</v>
      </c>
      <c r="D35" s="84">
        <f t="shared" ref="D35:F35" si="3">D26-D21-D20-D13-D6</f>
        <v>0</v>
      </c>
      <c r="E35" s="84">
        <f t="shared" si="3"/>
        <v>0</v>
      </c>
      <c r="F35" s="84">
        <f t="shared" si="3"/>
        <v>0</v>
      </c>
    </row>
    <row r="36" spans="1:6">
      <c r="C36" s="84">
        <f>C26-C27-C28-C29-C30-C31-C32</f>
        <v>0</v>
      </c>
      <c r="D36" s="84">
        <f t="shared" ref="D36:F36" si="4">D26-D27-D28-D29-D30-D31-D32</f>
        <v>0</v>
      </c>
      <c r="E36" s="84">
        <f t="shared" si="4"/>
        <v>0</v>
      </c>
      <c r="F36" s="84">
        <f t="shared" si="4"/>
        <v>0</v>
      </c>
    </row>
  </sheetData>
  <mergeCells count="2">
    <mergeCell ref="A2:F2"/>
    <mergeCell ref="A3:F3"/>
  </mergeCells>
  <pageMargins left="0.7" right="0.7" top="0.75" bottom="0.75" header="0.3" footer="0.3"/>
  <pageSetup paperSize="9" scale="77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6"/>
  <sheetViews>
    <sheetView workbookViewId="0">
      <selection activeCell="K59" sqref="K59"/>
    </sheetView>
  </sheetViews>
  <sheetFormatPr defaultRowHeight="12.75"/>
  <cols>
    <col min="1" max="1" width="10.140625" style="99" customWidth="1"/>
    <col min="2" max="2" width="74.140625" style="99" customWidth="1"/>
    <col min="3" max="5" width="14.85546875" style="99" hidden="1" customWidth="1"/>
    <col min="6" max="6" width="14.85546875" style="99" customWidth="1"/>
    <col min="7" max="7" width="15.5703125" style="66" customWidth="1"/>
    <col min="8" max="9" width="12.42578125" style="66" customWidth="1"/>
    <col min="10" max="16384" width="9.140625" style="99"/>
  </cols>
  <sheetData>
    <row r="1" spans="1:9">
      <c r="A1" s="86" t="s">
        <v>5</v>
      </c>
    </row>
    <row r="2" spans="1:9" ht="18.75">
      <c r="A2" s="123" t="s">
        <v>260</v>
      </c>
      <c r="B2" s="124"/>
      <c r="C2" s="124"/>
      <c r="D2" s="124"/>
      <c r="E2" s="124"/>
      <c r="F2" s="124"/>
    </row>
    <row r="3" spans="1:9">
      <c r="A3" s="124" t="s">
        <v>261</v>
      </c>
      <c r="B3" s="124"/>
      <c r="C3" s="124"/>
      <c r="D3" s="124"/>
      <c r="E3" s="124"/>
      <c r="F3" s="124"/>
    </row>
    <row r="4" spans="1:9">
      <c r="A4" s="86" t="s">
        <v>262</v>
      </c>
    </row>
    <row r="5" spans="1:9" ht="51">
      <c r="A5" s="87" t="s">
        <v>263</v>
      </c>
      <c r="B5" s="87" t="s">
        <v>264</v>
      </c>
      <c r="C5" s="87" t="s">
        <v>265</v>
      </c>
      <c r="D5" s="87" t="s">
        <v>266</v>
      </c>
      <c r="E5" s="87" t="s">
        <v>267</v>
      </c>
      <c r="F5" s="87" t="s">
        <v>268</v>
      </c>
      <c r="G5" s="104" t="s">
        <v>276</v>
      </c>
      <c r="H5" s="104" t="s">
        <v>277</v>
      </c>
      <c r="I5" s="104" t="s">
        <v>278</v>
      </c>
    </row>
    <row r="6" spans="1:9" s="27" customFormat="1">
      <c r="A6" s="91"/>
      <c r="B6" s="92" t="s">
        <v>269</v>
      </c>
      <c r="C6" s="93">
        <v>46505.334999999999</v>
      </c>
      <c r="D6" s="93">
        <v>53350.429489999995</v>
      </c>
      <c r="E6" s="93">
        <v>41570.904489999994</v>
      </c>
      <c r="F6" s="107">
        <v>34489.992539999999</v>
      </c>
      <c r="G6" s="106">
        <f>IF(E6=0,0,F6/E6*100)</f>
        <v>82.96666373544187</v>
      </c>
      <c r="H6" s="106">
        <f>IF(D6=0,0,F6/D6*100)</f>
        <v>64.648012902060714</v>
      </c>
      <c r="I6" s="106">
        <f>F6/$F$26*100</f>
        <v>76.717190439373255</v>
      </c>
    </row>
    <row r="7" spans="1:9" hidden="1">
      <c r="A7" s="88" t="s">
        <v>111</v>
      </c>
      <c r="B7" s="89" t="s">
        <v>112</v>
      </c>
      <c r="C7" s="90">
        <v>5617.4949999999999</v>
      </c>
      <c r="D7" s="90">
        <v>7315.6079999999993</v>
      </c>
      <c r="E7" s="90">
        <v>5779.7030000000004</v>
      </c>
      <c r="F7" s="108">
        <v>4347.2336600000008</v>
      </c>
      <c r="G7" s="105">
        <f t="shared" ref="G7:G32" si="0">IF(E7=0,0,F7/E7*100)</f>
        <v>75.21551989782175</v>
      </c>
      <c r="H7" s="105">
        <f t="shared" ref="H7:H32" si="1">IF(D7=0,0,F7/D7*100)</f>
        <v>59.424092433602247</v>
      </c>
      <c r="I7" s="105">
        <f t="shared" ref="I7:I32" si="2">F7/$F$26*100</f>
        <v>9.669690481721215</v>
      </c>
    </row>
    <row r="8" spans="1:9" hidden="1">
      <c r="A8" s="88" t="s">
        <v>115</v>
      </c>
      <c r="B8" s="89" t="s">
        <v>116</v>
      </c>
      <c r="C8" s="90">
        <v>31157.252</v>
      </c>
      <c r="D8" s="90">
        <v>34430.043999999994</v>
      </c>
      <c r="E8" s="90">
        <v>26555.148999999994</v>
      </c>
      <c r="F8" s="108">
        <v>22691.545260000003</v>
      </c>
      <c r="G8" s="105">
        <f t="shared" si="0"/>
        <v>85.450641832211176</v>
      </c>
      <c r="H8" s="105">
        <f t="shared" si="1"/>
        <v>65.906233695199475</v>
      </c>
      <c r="I8" s="105">
        <f t="shared" si="2"/>
        <v>50.473527851771394</v>
      </c>
    </row>
    <row r="9" spans="1:9" hidden="1">
      <c r="A9" s="88" t="s">
        <v>131</v>
      </c>
      <c r="B9" s="89" t="s">
        <v>132</v>
      </c>
      <c r="C9" s="90">
        <v>5681.4749999999995</v>
      </c>
      <c r="D9" s="90">
        <v>6277.4354900000008</v>
      </c>
      <c r="E9" s="90">
        <v>4714.8554899999999</v>
      </c>
      <c r="F9" s="108">
        <v>3938.2695100000001</v>
      </c>
      <c r="G9" s="105">
        <f t="shared" si="0"/>
        <v>83.528954776087957</v>
      </c>
      <c r="H9" s="105">
        <f t="shared" si="1"/>
        <v>62.736917269380008</v>
      </c>
      <c r="I9" s="105">
        <f t="shared" si="2"/>
        <v>8.7600184792689202</v>
      </c>
    </row>
    <row r="10" spans="1:9" hidden="1">
      <c r="A10" s="88" t="s">
        <v>135</v>
      </c>
      <c r="B10" s="89" t="s">
        <v>136</v>
      </c>
      <c r="C10" s="90">
        <v>186</v>
      </c>
      <c r="D10" s="90">
        <v>487.45600000000002</v>
      </c>
      <c r="E10" s="90">
        <v>435.536</v>
      </c>
      <c r="F10" s="108">
        <v>379.39120000000003</v>
      </c>
      <c r="G10" s="105">
        <f t="shared" si="0"/>
        <v>87.109033466808711</v>
      </c>
      <c r="H10" s="105">
        <f t="shared" si="1"/>
        <v>77.830860631523663</v>
      </c>
      <c r="I10" s="105">
        <f t="shared" si="2"/>
        <v>0.84389194656005417</v>
      </c>
    </row>
    <row r="11" spans="1:9" hidden="1">
      <c r="A11" s="88" t="s">
        <v>149</v>
      </c>
      <c r="B11" s="89" t="s">
        <v>150</v>
      </c>
      <c r="C11" s="90">
        <v>3402.5559999999996</v>
      </c>
      <c r="D11" s="90">
        <v>4286.2789999999995</v>
      </c>
      <c r="E11" s="90">
        <v>3654.0809999999997</v>
      </c>
      <c r="F11" s="108">
        <v>2779.9726599999999</v>
      </c>
      <c r="G11" s="105">
        <f t="shared" si="0"/>
        <v>76.078572423545083</v>
      </c>
      <c r="H11" s="105">
        <f t="shared" si="1"/>
        <v>64.85748267903233</v>
      </c>
      <c r="I11" s="105">
        <f t="shared" si="2"/>
        <v>6.1835818527976709</v>
      </c>
    </row>
    <row r="12" spans="1:9" hidden="1">
      <c r="A12" s="88" t="s">
        <v>159</v>
      </c>
      <c r="B12" s="89" t="s">
        <v>160</v>
      </c>
      <c r="C12" s="90">
        <v>460.55700000000002</v>
      </c>
      <c r="D12" s="90">
        <v>553.60699999999997</v>
      </c>
      <c r="E12" s="90">
        <v>431.58</v>
      </c>
      <c r="F12" s="108">
        <v>353.58025000000004</v>
      </c>
      <c r="G12" s="105">
        <f t="shared" si="0"/>
        <v>81.926931275777392</v>
      </c>
      <c r="H12" s="105">
        <f t="shared" si="1"/>
        <v>63.86845722687756</v>
      </c>
      <c r="I12" s="105">
        <f t="shared" si="2"/>
        <v>0.78647982725400745</v>
      </c>
    </row>
    <row r="13" spans="1:9" s="27" customFormat="1">
      <c r="A13" s="94"/>
      <c r="B13" s="95" t="s">
        <v>270</v>
      </c>
      <c r="C13" s="96">
        <v>4988.6459999999997</v>
      </c>
      <c r="D13" s="96">
        <v>4517.8130000000001</v>
      </c>
      <c r="E13" s="96">
        <v>4364.3060000000005</v>
      </c>
      <c r="F13" s="109">
        <v>1497.0532499999999</v>
      </c>
      <c r="G13" s="106">
        <f t="shared" si="0"/>
        <v>34.302206353083392</v>
      </c>
      <c r="H13" s="106">
        <f t="shared" si="1"/>
        <v>33.136680291990835</v>
      </c>
      <c r="I13" s="106">
        <f t="shared" si="2"/>
        <v>3.3299432913745903</v>
      </c>
    </row>
    <row r="14" spans="1:9" hidden="1">
      <c r="A14" s="88" t="s">
        <v>143</v>
      </c>
      <c r="B14" s="89" t="s">
        <v>144</v>
      </c>
      <c r="C14" s="90">
        <v>900.85500000000002</v>
      </c>
      <c r="D14" s="90">
        <v>2109.4390000000003</v>
      </c>
      <c r="E14" s="90">
        <v>1979.94</v>
      </c>
      <c r="F14" s="108">
        <v>710.0962199999999</v>
      </c>
      <c r="G14" s="105">
        <f t="shared" si="0"/>
        <v>35.864532258553282</v>
      </c>
      <c r="H14" s="105">
        <f t="shared" si="1"/>
        <v>33.662799445729405</v>
      </c>
      <c r="I14" s="105">
        <f t="shared" si="2"/>
        <v>1.5794896701366201</v>
      </c>
    </row>
    <row r="15" spans="1:9" hidden="1">
      <c r="A15" s="88" t="s">
        <v>163</v>
      </c>
      <c r="B15" s="89" t="s">
        <v>164</v>
      </c>
      <c r="C15" s="90">
        <v>28.542000000000002</v>
      </c>
      <c r="D15" s="90">
        <v>0</v>
      </c>
      <c r="E15" s="90">
        <v>0</v>
      </c>
      <c r="F15" s="108">
        <v>0</v>
      </c>
      <c r="G15" s="105">
        <f t="shared" si="0"/>
        <v>0</v>
      </c>
      <c r="H15" s="105">
        <f t="shared" si="1"/>
        <v>0</v>
      </c>
      <c r="I15" s="105">
        <f t="shared" si="2"/>
        <v>0</v>
      </c>
    </row>
    <row r="16" spans="1:9" hidden="1">
      <c r="A16" s="88" t="s">
        <v>167</v>
      </c>
      <c r="B16" s="89" t="s">
        <v>168</v>
      </c>
      <c r="C16" s="90">
        <v>83.3</v>
      </c>
      <c r="D16" s="90">
        <v>209.85</v>
      </c>
      <c r="E16" s="90">
        <v>209.85</v>
      </c>
      <c r="F16" s="108">
        <v>0</v>
      </c>
      <c r="G16" s="105">
        <f t="shared" si="0"/>
        <v>0</v>
      </c>
      <c r="H16" s="105">
        <f t="shared" si="1"/>
        <v>0</v>
      </c>
      <c r="I16" s="105">
        <f t="shared" si="2"/>
        <v>0</v>
      </c>
    </row>
    <row r="17" spans="1:9" hidden="1">
      <c r="A17" s="88" t="s">
        <v>171</v>
      </c>
      <c r="B17" s="89" t="s">
        <v>172</v>
      </c>
      <c r="C17" s="90">
        <v>749.79399999999998</v>
      </c>
      <c r="D17" s="90">
        <v>1974.4750000000001</v>
      </c>
      <c r="E17" s="90">
        <v>1974.4750000000001</v>
      </c>
      <c r="F17" s="108">
        <v>624.33915000000002</v>
      </c>
      <c r="G17" s="105">
        <f t="shared" si="0"/>
        <v>31.620514313931551</v>
      </c>
      <c r="H17" s="105">
        <f t="shared" si="1"/>
        <v>31.620514313931551</v>
      </c>
      <c r="I17" s="105">
        <f t="shared" si="2"/>
        <v>1.3887374841776763</v>
      </c>
    </row>
    <row r="18" spans="1:9" hidden="1">
      <c r="A18" s="88" t="s">
        <v>175</v>
      </c>
      <c r="B18" s="89" t="s">
        <v>176</v>
      </c>
      <c r="C18" s="90">
        <v>3000</v>
      </c>
      <c r="D18" s="90">
        <v>0</v>
      </c>
      <c r="E18" s="90">
        <v>0</v>
      </c>
      <c r="F18" s="108">
        <v>0</v>
      </c>
      <c r="G18" s="105">
        <f t="shared" si="0"/>
        <v>0</v>
      </c>
      <c r="H18" s="105">
        <f t="shared" si="1"/>
        <v>0</v>
      </c>
      <c r="I18" s="105">
        <f t="shared" si="2"/>
        <v>0</v>
      </c>
    </row>
    <row r="19" spans="1:9" hidden="1">
      <c r="A19" s="88" t="s">
        <v>179</v>
      </c>
      <c r="B19" s="89" t="s">
        <v>180</v>
      </c>
      <c r="C19" s="90">
        <v>226.155</v>
      </c>
      <c r="D19" s="90">
        <v>224.04900000000001</v>
      </c>
      <c r="E19" s="90">
        <v>200.041</v>
      </c>
      <c r="F19" s="108">
        <v>162.61788000000001</v>
      </c>
      <c r="G19" s="105">
        <f t="shared" si="0"/>
        <v>81.292275083607862</v>
      </c>
      <c r="H19" s="105">
        <f t="shared" si="1"/>
        <v>72.581390677932063</v>
      </c>
      <c r="I19" s="105">
        <f t="shared" si="2"/>
        <v>0.36171613706029376</v>
      </c>
    </row>
    <row r="20" spans="1:9" s="27" customFormat="1" ht="25.5">
      <c r="A20" s="95" t="s">
        <v>271</v>
      </c>
      <c r="B20" s="95" t="s">
        <v>272</v>
      </c>
      <c r="C20" s="96">
        <v>105.99799999999999</v>
      </c>
      <c r="D20" s="96">
        <v>109.617</v>
      </c>
      <c r="E20" s="96">
        <v>109.617</v>
      </c>
      <c r="F20" s="109">
        <v>106.85887</v>
      </c>
      <c r="G20" s="106">
        <f t="shared" si="0"/>
        <v>97.483848308200365</v>
      </c>
      <c r="H20" s="106">
        <f t="shared" si="1"/>
        <v>97.483848308200365</v>
      </c>
      <c r="I20" s="106">
        <f t="shared" si="2"/>
        <v>0.23768959272515486</v>
      </c>
    </row>
    <row r="21" spans="1:9" s="27" customFormat="1">
      <c r="A21" s="97">
        <v>250300</v>
      </c>
      <c r="B21" s="95" t="s">
        <v>273</v>
      </c>
      <c r="C21" s="96">
        <v>11469.896000000001</v>
      </c>
      <c r="D21" s="96">
        <v>11796.95</v>
      </c>
      <c r="E21" s="96">
        <v>8923.4150000000009</v>
      </c>
      <c r="F21" s="109">
        <v>8863.4150000000009</v>
      </c>
      <c r="G21" s="106">
        <f t="shared" si="0"/>
        <v>99.327611682298766</v>
      </c>
      <c r="H21" s="106">
        <f t="shared" si="1"/>
        <v>75.133106438528614</v>
      </c>
      <c r="I21" s="106">
        <f t="shared" si="2"/>
        <v>19.715176676526983</v>
      </c>
    </row>
    <row r="22" spans="1:9" hidden="1">
      <c r="A22" s="88" t="s">
        <v>187</v>
      </c>
      <c r="B22" s="89" t="s">
        <v>188</v>
      </c>
      <c r="C22" s="90">
        <v>1928.2</v>
      </c>
      <c r="D22" s="90">
        <v>1928.2</v>
      </c>
      <c r="E22" s="90">
        <v>1446.3</v>
      </c>
      <c r="F22" s="108">
        <v>1446.3</v>
      </c>
      <c r="G22" s="105">
        <f t="shared" si="0"/>
        <v>100</v>
      </c>
      <c r="H22" s="105">
        <f t="shared" si="1"/>
        <v>75.007779276008719</v>
      </c>
      <c r="I22" s="105">
        <f t="shared" si="2"/>
        <v>3.2170512186624425</v>
      </c>
    </row>
    <row r="23" spans="1:9" hidden="1">
      <c r="A23" s="88" t="s">
        <v>189</v>
      </c>
      <c r="B23" s="89" t="s">
        <v>190</v>
      </c>
      <c r="C23" s="90">
        <v>1478.4259999999999</v>
      </c>
      <c r="D23" s="90">
        <v>1488.9860000000001</v>
      </c>
      <c r="E23" s="90">
        <v>1119.3779999999999</v>
      </c>
      <c r="F23" s="108">
        <v>1119.3779999999999</v>
      </c>
      <c r="G23" s="105">
        <f t="shared" si="0"/>
        <v>100</v>
      </c>
      <c r="H23" s="105">
        <f t="shared" si="1"/>
        <v>75.177201128821892</v>
      </c>
      <c r="I23" s="105">
        <f t="shared" si="2"/>
        <v>2.4898681871284847</v>
      </c>
    </row>
    <row r="24" spans="1:9" ht="25.5" hidden="1">
      <c r="A24" s="88" t="s">
        <v>191</v>
      </c>
      <c r="B24" s="89" t="s">
        <v>192</v>
      </c>
      <c r="C24" s="90">
        <v>0</v>
      </c>
      <c r="D24" s="90">
        <v>145</v>
      </c>
      <c r="E24" s="90">
        <v>145</v>
      </c>
      <c r="F24" s="108">
        <v>85</v>
      </c>
      <c r="G24" s="105">
        <f t="shared" si="0"/>
        <v>58.620689655172406</v>
      </c>
      <c r="H24" s="105">
        <f t="shared" si="1"/>
        <v>58.620689655172406</v>
      </c>
      <c r="I24" s="105">
        <f t="shared" si="2"/>
        <v>0.18906821101175939</v>
      </c>
    </row>
    <row r="25" spans="1:9" hidden="1">
      <c r="A25" s="88" t="s">
        <v>193</v>
      </c>
      <c r="B25" s="89" t="s">
        <v>194</v>
      </c>
      <c r="C25" s="90">
        <v>8063.27</v>
      </c>
      <c r="D25" s="90">
        <v>8234.764000000001</v>
      </c>
      <c r="E25" s="90">
        <v>6212.7370000000001</v>
      </c>
      <c r="F25" s="108">
        <v>6212.7370000000001</v>
      </c>
      <c r="G25" s="105">
        <f t="shared" si="0"/>
        <v>100</v>
      </c>
      <c r="H25" s="105">
        <f t="shared" si="1"/>
        <v>75.445234374658455</v>
      </c>
      <c r="I25" s="105">
        <f t="shared" si="2"/>
        <v>13.819189059724293</v>
      </c>
    </row>
    <row r="26" spans="1:9" s="27" customFormat="1">
      <c r="A26" s="94" t="s">
        <v>258</v>
      </c>
      <c r="B26" s="95" t="s">
        <v>259</v>
      </c>
      <c r="C26" s="96">
        <v>63069.875000000036</v>
      </c>
      <c r="D26" s="96">
        <v>69774.809490000014</v>
      </c>
      <c r="E26" s="96">
        <v>54968.242490000011</v>
      </c>
      <c r="F26" s="109">
        <v>44957.319660000008</v>
      </c>
      <c r="G26" s="106">
        <f t="shared" si="0"/>
        <v>81.787806237717675</v>
      </c>
      <c r="H26" s="106">
        <f t="shared" si="1"/>
        <v>64.43202065129708</v>
      </c>
      <c r="I26" s="106">
        <f t="shared" si="2"/>
        <v>100</v>
      </c>
    </row>
    <row r="27" spans="1:9">
      <c r="A27" s="100" t="s">
        <v>206</v>
      </c>
      <c r="B27" s="79" t="s">
        <v>207</v>
      </c>
      <c r="C27" s="101">
        <v>35922.184000000001</v>
      </c>
      <c r="D27" s="101">
        <v>36883.45900000001</v>
      </c>
      <c r="E27" s="101">
        <v>28565.824000000004</v>
      </c>
      <c r="F27" s="110">
        <v>25830.428389999997</v>
      </c>
      <c r="G27" s="105">
        <f t="shared" si="0"/>
        <v>90.424236983326622</v>
      </c>
      <c r="H27" s="105">
        <f t="shared" si="1"/>
        <v>70.032554132192402</v>
      </c>
      <c r="I27" s="105">
        <f t="shared" si="2"/>
        <v>57.455445710172469</v>
      </c>
    </row>
    <row r="28" spans="1:9">
      <c r="A28" s="79" t="s">
        <v>274</v>
      </c>
      <c r="B28" s="79" t="s">
        <v>275</v>
      </c>
      <c r="C28" s="101">
        <v>2338.92</v>
      </c>
      <c r="D28" s="101">
        <v>2719.6984899999998</v>
      </c>
      <c r="E28" s="101">
        <v>1774.59049</v>
      </c>
      <c r="F28" s="110">
        <v>1206.3498399999999</v>
      </c>
      <c r="G28" s="105">
        <f t="shared" si="0"/>
        <v>67.979054705742271</v>
      </c>
      <c r="H28" s="105">
        <f t="shared" si="1"/>
        <v>44.356013890348557</v>
      </c>
      <c r="I28" s="105">
        <f t="shared" si="2"/>
        <v>2.6833224247426135</v>
      </c>
    </row>
    <row r="29" spans="1:9">
      <c r="A29" s="100" t="s">
        <v>226</v>
      </c>
      <c r="B29" s="79" t="s">
        <v>227</v>
      </c>
      <c r="C29" s="101">
        <v>6001.7510000000011</v>
      </c>
      <c r="D29" s="101">
        <v>7142.6940000000013</v>
      </c>
      <c r="E29" s="101">
        <v>5136.2150000000011</v>
      </c>
      <c r="F29" s="110">
        <v>3704.4810099999995</v>
      </c>
      <c r="G29" s="105">
        <f t="shared" si="0"/>
        <v>72.124726281902113</v>
      </c>
      <c r="H29" s="105">
        <f t="shared" si="1"/>
        <v>51.863918711903366</v>
      </c>
      <c r="I29" s="105">
        <f t="shared" si="2"/>
        <v>8.2399952622086516</v>
      </c>
    </row>
    <row r="30" spans="1:9">
      <c r="A30" s="100" t="s">
        <v>248</v>
      </c>
      <c r="B30" s="79" t="s">
        <v>249</v>
      </c>
      <c r="C30" s="101">
        <v>11469.896000000001</v>
      </c>
      <c r="D30" s="101">
        <v>11796.95</v>
      </c>
      <c r="E30" s="101">
        <v>8923.4150000000009</v>
      </c>
      <c r="F30" s="110">
        <v>8863.4150000000009</v>
      </c>
      <c r="G30" s="105">
        <f t="shared" si="0"/>
        <v>99.327611682298766</v>
      </c>
      <c r="H30" s="105">
        <f t="shared" si="1"/>
        <v>75.133106438528614</v>
      </c>
      <c r="I30" s="105">
        <f t="shared" si="2"/>
        <v>19.715176676526983</v>
      </c>
    </row>
    <row r="31" spans="1:9">
      <c r="A31" s="100" t="s">
        <v>250</v>
      </c>
      <c r="B31" s="79" t="s">
        <v>251</v>
      </c>
      <c r="C31" s="101">
        <v>376.49799999999999</v>
      </c>
      <c r="D31" s="101">
        <v>677.45399999999995</v>
      </c>
      <c r="E31" s="101">
        <v>566.15600000000006</v>
      </c>
      <c r="F31" s="110">
        <v>421.15395000000001</v>
      </c>
      <c r="G31" s="105">
        <f t="shared" si="0"/>
        <v>74.388322299860803</v>
      </c>
      <c r="H31" s="105">
        <f t="shared" si="1"/>
        <v>62.167165593531081</v>
      </c>
      <c r="I31" s="105">
        <f t="shared" si="2"/>
        <v>0.93678616337689369</v>
      </c>
    </row>
    <row r="32" spans="1:9">
      <c r="A32" s="102"/>
      <c r="B32" s="79" t="s">
        <v>257</v>
      </c>
      <c r="C32" s="103">
        <v>6960.6260000000366</v>
      </c>
      <c r="D32" s="103">
        <v>10554.554000000006</v>
      </c>
      <c r="E32" s="103">
        <v>10002.042000000007</v>
      </c>
      <c r="F32" s="111">
        <v>4931.4914700000118</v>
      </c>
      <c r="G32" s="105">
        <f t="shared" si="0"/>
        <v>49.30484665031409</v>
      </c>
      <c r="H32" s="105">
        <f t="shared" si="1"/>
        <v>46.723826227048619</v>
      </c>
      <c r="I32" s="105">
        <f t="shared" si="2"/>
        <v>10.969273762972396</v>
      </c>
    </row>
    <row r="33" spans="3:6">
      <c r="C33" s="98"/>
      <c r="D33" s="98"/>
      <c r="E33" s="98"/>
      <c r="F33" s="98"/>
    </row>
    <row r="35" spans="3:6">
      <c r="C35" s="84">
        <f>C26-C21-C20-C13-C6</f>
        <v>0</v>
      </c>
      <c r="D35" s="84">
        <f t="shared" ref="D35:F35" si="3">D26-D21-D20-D13-D6</f>
        <v>0</v>
      </c>
      <c r="E35" s="84">
        <f t="shared" si="3"/>
        <v>0</v>
      </c>
      <c r="F35" s="84">
        <f t="shared" si="3"/>
        <v>0</v>
      </c>
    </row>
    <row r="36" spans="3:6">
      <c r="C36" s="84">
        <f>C26-C27-C28-C29-C30-C31-C32</f>
        <v>0</v>
      </c>
      <c r="D36" s="84">
        <f t="shared" ref="D36:F36" si="4">D26-D27-D28-D29-D30-D31-D32</f>
        <v>0</v>
      </c>
      <c r="E36" s="84">
        <f t="shared" si="4"/>
        <v>0</v>
      </c>
      <c r="F36" s="84">
        <f t="shared" si="4"/>
        <v>0</v>
      </c>
    </row>
  </sheetData>
  <mergeCells count="2">
    <mergeCell ref="A2:F2"/>
    <mergeCell ref="A3:F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доходи</vt:lpstr>
      <vt:lpstr>аналіз</vt:lpstr>
      <vt:lpstr>діа</vt:lpstr>
      <vt:lpstr>діа2</vt:lpstr>
      <vt:lpstr>аналіз2</vt:lpstr>
      <vt:lpstr>діа 3,4</vt:lpstr>
      <vt:lpstr>доходи!Заголовки_для_печати</vt:lpstr>
      <vt:lpstr>аналіз!Область_печати</vt:lpstr>
      <vt:lpstr>доходи!Область_печати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delux</dc:creator>
  <cp:lastModifiedBy>delux</cp:lastModifiedBy>
  <cp:lastPrinted>2016-10-11T05:56:27Z</cp:lastPrinted>
  <dcterms:created xsi:type="dcterms:W3CDTF">2016-10-03T13:13:28Z</dcterms:created>
  <dcterms:modified xsi:type="dcterms:W3CDTF">2016-10-12T11:21:01Z</dcterms:modified>
</cp:coreProperties>
</file>