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6608" windowHeight="9432"/>
  </bookViews>
  <sheets>
    <sheet name="СФ разом" sheetId="1" r:id="rId1"/>
  </sheets>
  <definedNames>
    <definedName name="_xlnm.Print_Titles" localSheetId="0">'СФ разом'!$A:$C</definedName>
    <definedName name="_xlnm.Print_Area" localSheetId="0">'СФ разом'!$A$1:$H$64</definedName>
  </definedNames>
  <calcPr calcId="125725"/>
</workbook>
</file>

<file path=xl/calcChain.xml><?xml version="1.0" encoding="utf-8"?>
<calcChain xmlns="http://schemas.openxmlformats.org/spreadsheetml/2006/main">
  <c r="F23" i="1"/>
  <c r="F12"/>
  <c r="F11"/>
  <c r="F24"/>
  <c r="J22"/>
  <c r="K22" s="1"/>
  <c r="I22"/>
  <c r="J23"/>
  <c r="I23"/>
  <c r="K23" l="1"/>
  <c r="L23" s="1"/>
  <c r="D23" l="1"/>
  <c r="D22"/>
  <c r="E22"/>
  <c r="F22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27"/>
  <c r="G28"/>
  <c r="E26"/>
  <c r="F26"/>
  <c r="H29" s="1"/>
  <c r="D26"/>
  <c r="D21"/>
  <c r="F18"/>
  <c r="D18"/>
  <c r="D17" s="1"/>
  <c r="E23"/>
  <c r="E21" s="1"/>
  <c r="E18"/>
  <c r="E7"/>
  <c r="F7"/>
  <c r="D7"/>
  <c r="G9"/>
  <c r="G10"/>
  <c r="G11"/>
  <c r="G12"/>
  <c r="G13"/>
  <c r="G15"/>
  <c r="G16"/>
  <c r="G8"/>
  <c r="E14"/>
  <c r="F14"/>
  <c r="H14" s="1"/>
  <c r="D14"/>
  <c r="F21" l="1"/>
  <c r="F17" s="1"/>
  <c r="L22"/>
  <c r="E17"/>
  <c r="G26"/>
  <c r="H28"/>
  <c r="H27"/>
  <c r="H26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E65"/>
  <c r="H13"/>
  <c r="H11"/>
  <c r="H9"/>
  <c r="G7"/>
  <c r="H8"/>
  <c r="H12"/>
  <c r="H10"/>
  <c r="F65"/>
  <c r="D65"/>
  <c r="G14"/>
</calcChain>
</file>

<file path=xl/sharedStrings.xml><?xml version="1.0" encoding="utf-8"?>
<sst xmlns="http://schemas.openxmlformats.org/spreadsheetml/2006/main" count="125" uniqueCount="107">
  <si>
    <t>тис. грн.</t>
  </si>
  <si>
    <t>Податкові надходження  </t>
  </si>
  <si>
    <t>Збір за провадження торговельної діяльності нафтопродуктами, скрапленим та стиснутим газом на стаціонарних, малогабаритних і пересувних автозаправних станціях, заправних пунктах, що справлявся до 1 січня 2015 року</t>
  </si>
  <si>
    <t>Екологічний податок </t>
  </si>
  <si>
    <t>Неподаткові надходження  </t>
  </si>
  <si>
    <t>Надходження від плати за послуги, що надаються бюджетними установами згідно із законодавством </t>
  </si>
  <si>
    <t>Інші джерела власних надходжень бюджетних установ  </t>
  </si>
  <si>
    <t>Інші субвенції </t>
  </si>
  <si>
    <t>010000</t>
  </si>
  <si>
    <t>Державне управління</t>
  </si>
  <si>
    <t>010116</t>
  </si>
  <si>
    <t>Органи місцевого самоврядування</t>
  </si>
  <si>
    <t>070000</t>
  </si>
  <si>
    <t>Освіта</t>
  </si>
  <si>
    <t>070101</t>
  </si>
  <si>
    <t>Дошкільні заклади освіти</t>
  </si>
  <si>
    <t>070201</t>
  </si>
  <si>
    <t>Загальноосвітні школи (в т. ч. школа-дитячий садок, інтернат при школі), спеціалізовані школи, ліцеї, гімназії, колегіуми</t>
  </si>
  <si>
    <t>070301</t>
  </si>
  <si>
    <t>Загальноосвітні школи-інтернати, загальноосвітні санаторні школи-інтернати</t>
  </si>
  <si>
    <t>070401</t>
  </si>
  <si>
    <t>Позашкільні заклади освіти, заходи із позашкільної роботи з дітьми</t>
  </si>
  <si>
    <t>070802</t>
  </si>
  <si>
    <t>Методична робота, інші заходи у сфері народної освіти</t>
  </si>
  <si>
    <t>080000</t>
  </si>
  <si>
    <t>Охорона здоров`я</t>
  </si>
  <si>
    <t>080800</t>
  </si>
  <si>
    <t>Центри первинної медичної (медико-санітарної) допомоги</t>
  </si>
  <si>
    <t>100000</t>
  </si>
  <si>
    <t>Житлово-комунальне господарство</t>
  </si>
  <si>
    <t>100105</t>
  </si>
  <si>
    <t>Видатки на утримання об`єктів соціальної сфери підприємств, що передаються до комунальної власності</t>
  </si>
  <si>
    <t>100202</t>
  </si>
  <si>
    <t>Водопровідно-каналізаційне господарство</t>
  </si>
  <si>
    <t>100203</t>
  </si>
  <si>
    <t>Благоустрій міст, сіл, селищ</t>
  </si>
  <si>
    <t>110000</t>
  </si>
  <si>
    <t>Культура і мистецтво</t>
  </si>
  <si>
    <t>110201</t>
  </si>
  <si>
    <t>Бібліотеки</t>
  </si>
  <si>
    <t>110204</t>
  </si>
  <si>
    <t>Палаци і будинки культури, клуби та інші заклади клубного типу</t>
  </si>
  <si>
    <t>110205</t>
  </si>
  <si>
    <t>Школи естетичного виховання дітей</t>
  </si>
  <si>
    <t>130000</t>
  </si>
  <si>
    <t>Фізична культура і спорт</t>
  </si>
  <si>
    <t>130203</t>
  </si>
  <si>
    <t>Утримання та навчально-тренувальна робота дитячо-юнацьких спортивних шкіл (які підпорядковані громадським організаціям фізкультурно-спортивної спрямованості)</t>
  </si>
  <si>
    <t>150000</t>
  </si>
  <si>
    <t>Будівництво</t>
  </si>
  <si>
    <t>150101</t>
  </si>
  <si>
    <t>Капітальні вкладення</t>
  </si>
  <si>
    <t>150202</t>
  </si>
  <si>
    <t>Розробка схем та проектних рішень масового застосування</t>
  </si>
  <si>
    <t>170000</t>
  </si>
  <si>
    <t>Транспорт, дорожнє господарство, зв`язок, телекомунікації та інформатика</t>
  </si>
  <si>
    <t>170703</t>
  </si>
  <si>
    <t>Видатки на проведення робіт, пов`язаних із будівництвом, реконструкцією, ремонтом та утриманням автомобільних доріг</t>
  </si>
  <si>
    <t>180000</t>
  </si>
  <si>
    <t>Інші послуги, пов`язані з економічною діяльністю</t>
  </si>
  <si>
    <t>180409</t>
  </si>
  <si>
    <t>Внески органів влади Автономної Республіки Крим та органів місцевого самоврядування у статутні капітали суб`єктів підприємницької діяльності</t>
  </si>
  <si>
    <t>200000</t>
  </si>
  <si>
    <t>Охорона навколишнього природного середовища та ядерна безпека</t>
  </si>
  <si>
    <t>200100</t>
  </si>
  <si>
    <t>Охорона і раціональне використання водних ресурсів</t>
  </si>
  <si>
    <t>210000</t>
  </si>
  <si>
    <t>Запобігання та ліквідація надзвичайних ситуацій та наслідків стихійного лиха</t>
  </si>
  <si>
    <t>210110</t>
  </si>
  <si>
    <t>Заходи з організації рятування на водах</t>
  </si>
  <si>
    <t>240000</t>
  </si>
  <si>
    <t>Цільові фонди</t>
  </si>
  <si>
    <t>240601</t>
  </si>
  <si>
    <t>Охорона та раціональне використання природних ресурсів</t>
  </si>
  <si>
    <t>250000</t>
  </si>
  <si>
    <t>Видатки, не віднесені до основних груп</t>
  </si>
  <si>
    <t>250344</t>
  </si>
  <si>
    <t>Субвенція з місцевого бюджету державному бюджету на виконання програм соціально-економічного та культурного розвитку регіонів</t>
  </si>
  <si>
    <t xml:space="preserve"> </t>
  </si>
  <si>
    <t xml:space="preserve">Усього </t>
  </si>
  <si>
    <t>Коди бюджетної класифікації</t>
  </si>
  <si>
    <t>Найменування кодів бюджетної класифікації</t>
  </si>
  <si>
    <t>2016 рік</t>
  </si>
  <si>
    <t>Затверджено на рік</t>
  </si>
  <si>
    <t>Затверджено на рік з урахуванням змін</t>
  </si>
  <si>
    <t>Виконано</t>
  </si>
  <si>
    <t>Те ж до уточненого річного плану, %</t>
  </si>
  <si>
    <t>Трансферти з бюджетів інших рівнів - всього </t>
  </si>
  <si>
    <t>Податкові та неподаткові надходження (власні доходи) - всього</t>
  </si>
  <si>
    <t>ДОХОДИ - всього</t>
  </si>
  <si>
    <t>ВИДАТКИ - всього</t>
  </si>
  <si>
    <t>Зміни обсягів депозитів і цінних паперів, що використовуються для управління ліквідністю</t>
  </si>
  <si>
    <t>Повернення бюджетних коштів з депозитів</t>
  </si>
  <si>
    <t>Розміщення бюджетних коштів на депозитах</t>
  </si>
  <si>
    <t>Зміни обсягів бюджетних коштів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</si>
  <si>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</si>
  <si>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</si>
  <si>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</si>
  <si>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ФІНАНСУВАННЯ - всього</t>
  </si>
  <si>
    <t>х</t>
  </si>
  <si>
    <t>Питома вага, %</t>
  </si>
  <si>
    <t>Перераховано залишки коштів в доход ЗФ міського бюджету</t>
  </si>
  <si>
    <t>ЗВІТ</t>
  </si>
  <si>
    <t>за 9 місяців 2016 року</t>
  </si>
  <si>
    <t>Начальник фінансово-економічного відділу</t>
  </si>
  <si>
    <t>О.В.Олійник</t>
  </si>
  <si>
    <t xml:space="preserve">про виконання спеціального фонду міського бюджету </t>
  </si>
</sst>
</file>

<file path=xl/styles.xml><?xml version="1.0" encoding="utf-8"?>
<styleSheet xmlns="http://schemas.openxmlformats.org/spreadsheetml/2006/main">
  <numFmts count="3">
    <numFmt numFmtId="164" formatCode="#0.00"/>
    <numFmt numFmtId="165" formatCode="#,##0.00000_ ;[Red]\-#,##0.00000\ "/>
    <numFmt numFmtId="166" formatCode="#,##0.0_ ;[Red]\-#,##0.0\ "/>
  </numFmts>
  <fonts count="5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u/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165" fontId="1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wrapText="1"/>
    </xf>
    <xf numFmtId="0" fontId="0" fillId="0" borderId="0" xfId="0" applyFont="1" applyAlignment="1">
      <alignment wrapText="1"/>
    </xf>
    <xf numFmtId="0" fontId="0" fillId="0" borderId="1" xfId="0" applyFont="1" applyBorder="1" applyAlignment="1"/>
    <xf numFmtId="0" fontId="0" fillId="0" borderId="0" xfId="0" applyFont="1"/>
    <xf numFmtId="165" fontId="0" fillId="0" borderId="1" xfId="0" applyNumberFormat="1" applyBorder="1" applyAlignment="1">
      <alignment horizontal="center" vertical="center" wrapText="1"/>
    </xf>
    <xf numFmtId="0" fontId="1" fillId="0" borderId="1" xfId="0" applyFont="1" applyBorder="1"/>
    <xf numFmtId="164" fontId="1" fillId="0" borderId="1" xfId="0" applyNumberFormat="1" applyFont="1" applyBorder="1"/>
    <xf numFmtId="0" fontId="0" fillId="0" borderId="1" xfId="0" applyFont="1" applyBorder="1"/>
    <xf numFmtId="164" fontId="0" fillId="0" borderId="1" xfId="0" applyNumberFormat="1" applyFont="1" applyBorder="1"/>
    <xf numFmtId="165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/>
    <xf numFmtId="0" fontId="1" fillId="2" borderId="1" xfId="0" applyFont="1" applyFill="1" applyBorder="1" applyAlignment="1">
      <alignment horizontal="left" vertical="center" wrapText="1"/>
    </xf>
    <xf numFmtId="0" fontId="0" fillId="0" borderId="0" xfId="0" applyFont="1" applyBorder="1"/>
    <xf numFmtId="0" fontId="0" fillId="0" borderId="1" xfId="0" applyBorder="1" applyAlignment="1">
      <alignment horizontal="center" vertical="center" wrapText="1"/>
    </xf>
    <xf numFmtId="0" fontId="1" fillId="0" borderId="0" xfId="0" applyFont="1" applyBorder="1"/>
    <xf numFmtId="165" fontId="0" fillId="0" borderId="1" xfId="0" applyNumberFormat="1" applyFill="1" applyBorder="1" applyAlignment="1">
      <alignment horizontal="center" vertical="center" wrapText="1"/>
    </xf>
    <xf numFmtId="166" fontId="1" fillId="0" borderId="1" xfId="0" applyNumberFormat="1" applyFont="1" applyBorder="1"/>
    <xf numFmtId="0" fontId="1" fillId="0" borderId="1" xfId="0" applyFont="1" applyFill="1" applyBorder="1"/>
    <xf numFmtId="0" fontId="1" fillId="2" borderId="1" xfId="0" applyFont="1" applyFill="1" applyBorder="1"/>
    <xf numFmtId="0" fontId="0" fillId="2" borderId="1" xfId="0" applyFill="1" applyBorder="1"/>
    <xf numFmtId="0" fontId="0" fillId="0" borderId="0" xfId="0" applyFill="1"/>
    <xf numFmtId="166" fontId="0" fillId="0" borderId="1" xfId="0" applyNumberFormat="1" applyFill="1" applyBorder="1"/>
    <xf numFmtId="166" fontId="1" fillId="2" borderId="1" xfId="0" applyNumberFormat="1" applyFont="1" applyFill="1" applyBorder="1"/>
    <xf numFmtId="0" fontId="1" fillId="0" borderId="0" xfId="0" applyFont="1" applyFill="1"/>
    <xf numFmtId="166" fontId="1" fillId="0" borderId="1" xfId="0" applyNumberFormat="1" applyFont="1" applyFill="1" applyBorder="1"/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65" fontId="0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1" fillId="0" borderId="1" xfId="0" quotePrefix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0" fillId="0" borderId="1" xfId="0" quotePrefix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4" fontId="0" fillId="0" borderId="0" xfId="0" applyNumberFormat="1"/>
    <xf numFmtId="4" fontId="0" fillId="0" borderId="0" xfId="0" applyNumberFormat="1" applyFont="1" applyAlignment="1">
      <alignment wrapText="1"/>
    </xf>
    <xf numFmtId="4" fontId="0" fillId="0" borderId="0" xfId="0" applyNumberFormat="1" applyFont="1"/>
    <xf numFmtId="4" fontId="1" fillId="0" borderId="0" xfId="0" applyNumberFormat="1" applyFont="1"/>
    <xf numFmtId="4" fontId="1" fillId="0" borderId="0" xfId="0" applyNumberFormat="1" applyFont="1" applyFill="1"/>
    <xf numFmtId="4" fontId="0" fillId="0" borderId="0" xfId="0" applyNumberFormat="1" applyFill="1"/>
    <xf numFmtId="2" fontId="0" fillId="0" borderId="0" xfId="0" applyNumberFormat="1" applyFont="1"/>
    <xf numFmtId="165" fontId="2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65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5"/>
  <sheetViews>
    <sheetView tabSelected="1" view="pageBreakPreview" zoomScale="85" zoomScaleNormal="100" zoomScaleSheetLayoutView="85" workbookViewId="0">
      <selection activeCell="C3" sqref="C3"/>
    </sheetView>
  </sheetViews>
  <sheetFormatPr defaultRowHeight="14.25" customHeight="1"/>
  <cols>
    <col min="1" max="1" width="0.109375" customWidth="1"/>
    <col min="2" max="2" width="11.33203125" style="32" customWidth="1"/>
    <col min="3" max="3" width="93.33203125" style="32" customWidth="1"/>
    <col min="4" max="4" width="13.88671875" style="33" customWidth="1"/>
    <col min="5" max="5" width="17.109375" style="33" customWidth="1"/>
    <col min="6" max="6" width="13.44140625" style="33" bestFit="1" customWidth="1"/>
    <col min="7" max="7" width="11.44140625" customWidth="1"/>
    <col min="9" max="9" width="12.44140625" style="48" bestFit="1" customWidth="1"/>
    <col min="10" max="10" width="10" style="48" bestFit="1" customWidth="1"/>
    <col min="11" max="11" width="12.44140625" style="48" bestFit="1" customWidth="1"/>
    <col min="12" max="12" width="12.88671875" customWidth="1"/>
  </cols>
  <sheetData>
    <row r="1" spans="1:11" ht="21">
      <c r="A1" s="55"/>
      <c r="B1" s="55"/>
      <c r="C1" s="55" t="s">
        <v>102</v>
      </c>
      <c r="D1" s="55"/>
      <c r="E1" s="55"/>
      <c r="F1" s="55"/>
      <c r="G1" s="55"/>
      <c r="H1" s="55"/>
      <c r="I1" s="55"/>
      <c r="J1" s="55"/>
    </row>
    <row r="2" spans="1:11" ht="21">
      <c r="A2" s="56"/>
      <c r="B2" s="56"/>
      <c r="C2" s="56" t="s">
        <v>106</v>
      </c>
      <c r="D2" s="56"/>
      <c r="E2" s="56"/>
      <c r="F2" s="56"/>
      <c r="G2" s="56"/>
      <c r="H2" s="56"/>
      <c r="I2" s="56"/>
      <c r="J2" s="56"/>
    </row>
    <row r="3" spans="1:11" ht="21">
      <c r="A3" s="57"/>
      <c r="B3" s="57"/>
      <c r="C3" s="57" t="s">
        <v>103</v>
      </c>
      <c r="D3" s="57"/>
      <c r="E3" s="57"/>
      <c r="F3" s="57"/>
      <c r="G3" s="57"/>
      <c r="H3" s="57"/>
      <c r="I3" s="57"/>
      <c r="J3" s="57"/>
    </row>
    <row r="4" spans="1:11" ht="14.25" customHeight="1">
      <c r="H4" s="33" t="s">
        <v>0</v>
      </c>
    </row>
    <row r="5" spans="1:11" s="7" customFormat="1" ht="14.25" customHeight="1">
      <c r="A5" s="6"/>
      <c r="B5" s="59" t="s">
        <v>80</v>
      </c>
      <c r="C5" s="59" t="s">
        <v>81</v>
      </c>
      <c r="D5" s="58" t="s">
        <v>82</v>
      </c>
      <c r="E5" s="58"/>
      <c r="F5" s="58"/>
      <c r="G5" s="58"/>
      <c r="H5" s="58"/>
      <c r="I5" s="49"/>
      <c r="J5" s="49"/>
      <c r="K5" s="49"/>
    </row>
    <row r="6" spans="1:11" s="9" customFormat="1" ht="55.2">
      <c r="A6" s="8"/>
      <c r="B6" s="59"/>
      <c r="C6" s="59"/>
      <c r="D6" s="10" t="s">
        <v>83</v>
      </c>
      <c r="E6" s="10" t="s">
        <v>84</v>
      </c>
      <c r="F6" s="10" t="s">
        <v>85</v>
      </c>
      <c r="G6" s="20" t="s">
        <v>86</v>
      </c>
      <c r="H6" s="22" t="s">
        <v>100</v>
      </c>
      <c r="I6" s="50"/>
      <c r="J6" s="50"/>
      <c r="K6" s="50"/>
    </row>
    <row r="7" spans="1:11" s="9" customFormat="1" ht="13.8">
      <c r="A7" s="8"/>
      <c r="B7" s="16"/>
      <c r="C7" s="18" t="s">
        <v>89</v>
      </c>
      <c r="D7" s="15">
        <f>D8+D11+D15</f>
        <v>1215.6489999999999</v>
      </c>
      <c r="E7" s="15">
        <f t="shared" ref="E7:F7" si="0">E8+E11+E15</f>
        <v>8105.7679699999999</v>
      </c>
      <c r="F7" s="15">
        <f t="shared" si="0"/>
        <v>40419.281020000009</v>
      </c>
      <c r="G7" s="17">
        <f t="shared" ref="G7:G16" si="1">IF(E7=0,0,F7/E7*100)</f>
        <v>498.64838433069548</v>
      </c>
      <c r="H7" s="26" t="s">
        <v>99</v>
      </c>
      <c r="I7" s="50"/>
      <c r="J7" s="50"/>
      <c r="K7" s="50"/>
    </row>
    <row r="8" spans="1:11" s="1" customFormat="1" ht="13.8">
      <c r="A8" s="11"/>
      <c r="B8" s="2">
        <v>10000000</v>
      </c>
      <c r="C8" s="43" t="s">
        <v>1</v>
      </c>
      <c r="D8" s="5">
        <v>0</v>
      </c>
      <c r="E8" s="5">
        <v>6570</v>
      </c>
      <c r="F8" s="5">
        <v>39476.592930000006</v>
      </c>
      <c r="G8" s="12">
        <f t="shared" si="1"/>
        <v>600.86138401826497</v>
      </c>
      <c r="H8" s="23">
        <f t="shared" ref="H8:H14" si="2">F8/$F$14*100</f>
        <v>97.909962507560593</v>
      </c>
      <c r="I8" s="51"/>
      <c r="J8" s="51"/>
      <c r="K8" s="51"/>
    </row>
    <row r="9" spans="1:11" s="9" customFormat="1" ht="41.4">
      <c r="A9" s="13"/>
      <c r="B9" s="34">
        <v>18040000</v>
      </c>
      <c r="C9" s="44" t="s">
        <v>2</v>
      </c>
      <c r="D9" s="35">
        <v>0</v>
      </c>
      <c r="E9" s="35">
        <v>0</v>
      </c>
      <c r="F9" s="35">
        <v>-1.4630000000000001</v>
      </c>
      <c r="G9" s="14">
        <f t="shared" si="1"/>
        <v>0</v>
      </c>
      <c r="H9" s="23">
        <f t="shared" si="2"/>
        <v>-3.6285369257311219E-3</v>
      </c>
      <c r="I9" s="50"/>
      <c r="J9" s="50"/>
      <c r="K9" s="50"/>
    </row>
    <row r="10" spans="1:11" s="9" customFormat="1" ht="13.8">
      <c r="A10" s="13"/>
      <c r="B10" s="34">
        <v>19010000</v>
      </c>
      <c r="C10" s="44" t="s">
        <v>3</v>
      </c>
      <c r="D10" s="35">
        <v>0</v>
      </c>
      <c r="E10" s="35">
        <v>6570</v>
      </c>
      <c r="F10" s="35">
        <v>39478.05593000001</v>
      </c>
      <c r="G10" s="14">
        <f t="shared" si="1"/>
        <v>600.88365190258764</v>
      </c>
      <c r="H10" s="23">
        <f t="shared" si="2"/>
        <v>97.913591044486338</v>
      </c>
      <c r="I10" s="50"/>
      <c r="J10" s="50"/>
      <c r="K10" s="50"/>
    </row>
    <row r="11" spans="1:11" s="1" customFormat="1" ht="13.8">
      <c r="A11" s="11"/>
      <c r="B11" s="2">
        <v>20000000</v>
      </c>
      <c r="C11" s="43" t="s">
        <v>4</v>
      </c>
      <c r="D11" s="5">
        <v>1215.6489999999999</v>
      </c>
      <c r="E11" s="5">
        <v>1398.19597</v>
      </c>
      <c r="F11" s="5">
        <f>842.73809-0.05</f>
        <v>842.6880900000001</v>
      </c>
      <c r="G11" s="12">
        <f t="shared" si="1"/>
        <v>60.269669494184001</v>
      </c>
      <c r="H11" s="23">
        <f t="shared" si="2"/>
        <v>2.0900374924393925</v>
      </c>
      <c r="I11" s="51"/>
      <c r="J11" s="51"/>
      <c r="K11" s="51"/>
    </row>
    <row r="12" spans="1:11" s="9" customFormat="1" ht="13.8">
      <c r="A12" s="13"/>
      <c r="B12" s="34">
        <v>25010000</v>
      </c>
      <c r="C12" s="44" t="s">
        <v>5</v>
      </c>
      <c r="D12" s="35">
        <v>1215.6489999999999</v>
      </c>
      <c r="E12" s="35">
        <v>1227.837</v>
      </c>
      <c r="F12" s="35">
        <f>703.42412-0.05</f>
        <v>703.37412000000006</v>
      </c>
      <c r="G12" s="14">
        <f t="shared" si="1"/>
        <v>57.285626675202003</v>
      </c>
      <c r="H12" s="23">
        <f t="shared" si="2"/>
        <v>1.7445105721282526</v>
      </c>
      <c r="I12" s="50"/>
      <c r="J12" s="50"/>
      <c r="K12" s="50"/>
    </row>
    <row r="13" spans="1:11" s="9" customFormat="1" ht="13.8">
      <c r="A13" s="13"/>
      <c r="B13" s="34">
        <v>25020000</v>
      </c>
      <c r="C13" s="44" t="s">
        <v>6</v>
      </c>
      <c r="D13" s="35">
        <v>0</v>
      </c>
      <c r="E13" s="35">
        <v>170.35897</v>
      </c>
      <c r="F13" s="35">
        <v>139.31397000000001</v>
      </c>
      <c r="G13" s="14">
        <f t="shared" si="1"/>
        <v>81.776715367555937</v>
      </c>
      <c r="H13" s="23">
        <f t="shared" si="2"/>
        <v>0.34552692031113996</v>
      </c>
      <c r="I13" s="50"/>
      <c r="J13" s="50"/>
      <c r="K13" s="50"/>
    </row>
    <row r="14" spans="1:11" s="1" customFormat="1" ht="13.8">
      <c r="A14" s="11"/>
      <c r="B14" s="2"/>
      <c r="C14" s="43" t="s">
        <v>88</v>
      </c>
      <c r="D14" s="5">
        <f>D11+D8</f>
        <v>1215.6489999999999</v>
      </c>
      <c r="E14" s="5">
        <f t="shared" ref="E14:F14" si="3">E11+E8</f>
        <v>7968.1959699999998</v>
      </c>
      <c r="F14" s="5">
        <f t="shared" si="3"/>
        <v>40319.281020000009</v>
      </c>
      <c r="G14" s="12">
        <f t="shared" si="1"/>
        <v>506.00262809550367</v>
      </c>
      <c r="H14" s="23">
        <f t="shared" si="2"/>
        <v>100</v>
      </c>
      <c r="I14" s="51"/>
      <c r="J14" s="51"/>
      <c r="K14" s="51"/>
    </row>
    <row r="15" spans="1:11" s="1" customFormat="1" ht="13.8">
      <c r="A15" s="11"/>
      <c r="B15" s="2">
        <v>40000000</v>
      </c>
      <c r="C15" s="43" t="s">
        <v>87</v>
      </c>
      <c r="D15" s="5">
        <v>0</v>
      </c>
      <c r="E15" s="5">
        <v>137.572</v>
      </c>
      <c r="F15" s="5">
        <v>100</v>
      </c>
      <c r="G15" s="12">
        <f t="shared" si="1"/>
        <v>72.689210013665573</v>
      </c>
      <c r="H15" s="11" t="s">
        <v>99</v>
      </c>
      <c r="I15" s="51"/>
      <c r="J15" s="51"/>
      <c r="K15" s="51"/>
    </row>
    <row r="16" spans="1:11" s="9" customFormat="1" ht="13.8">
      <c r="A16" s="13"/>
      <c r="B16" s="34">
        <v>41035000</v>
      </c>
      <c r="C16" s="44" t="s">
        <v>7</v>
      </c>
      <c r="D16" s="35">
        <v>0</v>
      </c>
      <c r="E16" s="35">
        <v>137.572</v>
      </c>
      <c r="F16" s="35">
        <v>100</v>
      </c>
      <c r="G16" s="14">
        <f t="shared" si="1"/>
        <v>72.689210013665573</v>
      </c>
      <c r="H16" s="3" t="s">
        <v>99</v>
      </c>
      <c r="I16" s="50"/>
      <c r="J16" s="50"/>
      <c r="K16" s="50"/>
    </row>
    <row r="17" spans="1:12" s="1" customFormat="1" ht="13.8">
      <c r="A17" s="21"/>
      <c r="B17" s="36"/>
      <c r="C17" s="18" t="s">
        <v>98</v>
      </c>
      <c r="D17" s="37">
        <f t="shared" ref="D17:E17" si="4">D18+D21+D25</f>
        <v>6351.7629999999999</v>
      </c>
      <c r="E17" s="37">
        <f t="shared" si="4"/>
        <v>77464.177989999996</v>
      </c>
      <c r="F17" s="37">
        <f>F18+F21+F25</f>
        <v>-33113.938059999993</v>
      </c>
      <c r="G17" s="17" t="s">
        <v>99</v>
      </c>
      <c r="H17" s="25" t="s">
        <v>99</v>
      </c>
      <c r="I17" s="51"/>
      <c r="J17" s="51"/>
      <c r="K17" s="51"/>
    </row>
    <row r="18" spans="1:12" s="9" customFormat="1" ht="13.8">
      <c r="A18" s="19"/>
      <c r="B18" s="2">
        <v>601000</v>
      </c>
      <c r="C18" s="43" t="s">
        <v>91</v>
      </c>
      <c r="D18" s="5">
        <f>D19+D20</f>
        <v>0</v>
      </c>
      <c r="E18" s="5">
        <f>E19+E20</f>
        <v>0</v>
      </c>
      <c r="F18" s="5">
        <f>F19+F20</f>
        <v>-71000</v>
      </c>
      <c r="G18" s="4" t="s">
        <v>99</v>
      </c>
      <c r="H18" s="24" t="s">
        <v>99</v>
      </c>
      <c r="I18" s="50"/>
      <c r="J18" s="50"/>
      <c r="K18" s="50"/>
    </row>
    <row r="19" spans="1:12" s="9" customFormat="1" ht="13.8">
      <c r="A19" s="19"/>
      <c r="B19" s="38">
        <v>601110</v>
      </c>
      <c r="C19" s="45" t="s">
        <v>92</v>
      </c>
      <c r="D19" s="35">
        <v>0</v>
      </c>
      <c r="E19" s="39">
        <v>71000</v>
      </c>
      <c r="F19" s="35">
        <v>0</v>
      </c>
      <c r="G19" s="4" t="s">
        <v>99</v>
      </c>
      <c r="H19" s="24" t="s">
        <v>99</v>
      </c>
      <c r="I19" s="50"/>
      <c r="J19" s="50"/>
      <c r="K19" s="50"/>
    </row>
    <row r="20" spans="1:12" s="9" customFormat="1" ht="13.8">
      <c r="A20" s="19"/>
      <c r="B20" s="38">
        <v>601210</v>
      </c>
      <c r="C20" s="45" t="s">
        <v>93</v>
      </c>
      <c r="D20" s="35">
        <v>0</v>
      </c>
      <c r="E20" s="39">
        <v>-71000</v>
      </c>
      <c r="F20" s="35">
        <v>-71000</v>
      </c>
      <c r="G20" s="4" t="s">
        <v>99</v>
      </c>
      <c r="H20" s="24" t="s">
        <v>99</v>
      </c>
      <c r="I20" s="50"/>
      <c r="J20" s="50"/>
      <c r="K20" s="50"/>
    </row>
    <row r="21" spans="1:12" s="9" customFormat="1" ht="13.8">
      <c r="A21" s="19"/>
      <c r="B21" s="2">
        <v>602000</v>
      </c>
      <c r="C21" s="43" t="s">
        <v>94</v>
      </c>
      <c r="D21" s="5">
        <f>D22-D23+D24</f>
        <v>6351.7629999999999</v>
      </c>
      <c r="E21" s="5">
        <f>E22-E23+E24</f>
        <v>77464.177989999996</v>
      </c>
      <c r="F21" s="5">
        <f>F22-F23+F24</f>
        <v>37961.888020000006</v>
      </c>
      <c r="G21" s="4" t="s">
        <v>99</v>
      </c>
      <c r="H21" s="24" t="s">
        <v>99</v>
      </c>
      <c r="I21" s="50"/>
      <c r="J21" s="50"/>
      <c r="K21" s="50"/>
    </row>
    <row r="22" spans="1:12" s="9" customFormat="1" ht="13.8">
      <c r="A22" s="19"/>
      <c r="B22" s="38">
        <v>602100</v>
      </c>
      <c r="C22" s="45" t="s">
        <v>95</v>
      </c>
      <c r="D22" s="35">
        <f t="shared" ref="D22:E23" si="5">55.57397+208.47259+59201.63372</f>
        <v>59465.68028</v>
      </c>
      <c r="E22" s="35">
        <f t="shared" si="5"/>
        <v>59465.68028</v>
      </c>
      <c r="F22" s="35">
        <f>55.57397+208.47259+59201.63372</f>
        <v>59465.68028</v>
      </c>
      <c r="G22" s="4" t="s">
        <v>99</v>
      </c>
      <c r="H22" s="24" t="s">
        <v>99</v>
      </c>
      <c r="I22" s="50" t="e">
        <f>#REF!</f>
        <v>#REF!</v>
      </c>
      <c r="J22" s="50" t="e">
        <f>#REF!+#REF!</f>
        <v>#REF!</v>
      </c>
      <c r="K22" s="50" t="e">
        <f>I22+J22</f>
        <v>#REF!</v>
      </c>
      <c r="L22" s="9" t="e">
        <f>K22/1000-F22</f>
        <v>#REF!</v>
      </c>
    </row>
    <row r="23" spans="1:12" s="9" customFormat="1" ht="13.8">
      <c r="A23" s="19"/>
      <c r="B23" s="38">
        <v>602200</v>
      </c>
      <c r="C23" s="45" t="s">
        <v>96</v>
      </c>
      <c r="D23" s="35">
        <f t="shared" si="5"/>
        <v>59465.68028</v>
      </c>
      <c r="E23" s="39">
        <f>E22-57119.09547</f>
        <v>2346.5848100000003</v>
      </c>
      <c r="F23" s="35">
        <f>25752.62411+467.57262</f>
        <v>26220.19673</v>
      </c>
      <c r="G23" s="4" t="s">
        <v>99</v>
      </c>
      <c r="H23" s="24" t="s">
        <v>99</v>
      </c>
      <c r="I23" s="50" t="e">
        <f>#REF!</f>
        <v>#REF!</v>
      </c>
      <c r="J23" s="50" t="e">
        <f>#REF!+#REF!</f>
        <v>#REF!</v>
      </c>
      <c r="K23" s="50" t="e">
        <f>J23+I23</f>
        <v>#REF!</v>
      </c>
      <c r="L23" s="54" t="e">
        <f>K23/1000-F23</f>
        <v>#REF!</v>
      </c>
    </row>
    <row r="24" spans="1:12" s="9" customFormat="1" ht="13.8">
      <c r="A24" s="19"/>
      <c r="B24" s="38">
        <v>602400</v>
      </c>
      <c r="C24" s="45" t="s">
        <v>97</v>
      </c>
      <c r="D24" s="35">
        <v>6351.7629999999999</v>
      </c>
      <c r="E24" s="39">
        <v>20345.08252</v>
      </c>
      <c r="F24" s="35">
        <f>4766.40247-49.998</f>
        <v>4716.4044700000004</v>
      </c>
      <c r="G24" s="4" t="s">
        <v>99</v>
      </c>
      <c r="H24" s="24" t="s">
        <v>99</v>
      </c>
      <c r="I24" s="50"/>
      <c r="J24" s="50"/>
      <c r="K24" s="50"/>
    </row>
    <row r="25" spans="1:12" s="9" customFormat="1" ht="13.8">
      <c r="A25" s="19"/>
      <c r="B25" s="38"/>
      <c r="C25" s="45" t="s">
        <v>101</v>
      </c>
      <c r="D25" s="35">
        <v>0</v>
      </c>
      <c r="E25" s="39">
        <v>0</v>
      </c>
      <c r="F25" s="35">
        <v>-75.826080000000005</v>
      </c>
      <c r="G25" s="4"/>
      <c r="H25" s="24"/>
      <c r="I25" s="50"/>
      <c r="J25" s="50"/>
      <c r="K25" s="50"/>
    </row>
    <row r="26" spans="1:12" ht="14.25" customHeight="1">
      <c r="A26" s="1"/>
      <c r="B26" s="16"/>
      <c r="C26" s="18" t="s">
        <v>90</v>
      </c>
      <c r="D26" s="15">
        <f>D27+D29+D35+D37+D41+D45+D47+D52+D50+D54+D56+D58+D60</f>
        <v>7567.4120000000003</v>
      </c>
      <c r="E26" s="15">
        <f t="shared" ref="E26:F26" si="6">E27+E29+E35+E37+E41+E45+E47+E52+E50+E54+E56+E58+E60</f>
        <v>85569.945959999997</v>
      </c>
      <c r="F26" s="15">
        <f t="shared" si="6"/>
        <v>7305.3429599999999</v>
      </c>
      <c r="G26" s="29">
        <f t="shared" ref="G26:G27" si="7">IF(E26=0,0,F26/E26*100)</f>
        <v>8.5372765847192547</v>
      </c>
      <c r="H26" s="29">
        <f t="shared" ref="H26:H27" si="8">F26/$F$26*100</f>
        <v>100</v>
      </c>
    </row>
    <row r="27" spans="1:12" s="30" customFormat="1" ht="14.25" customHeight="1">
      <c r="B27" s="40" t="s">
        <v>8</v>
      </c>
      <c r="C27" s="46" t="s">
        <v>9</v>
      </c>
      <c r="D27" s="41">
        <v>158.684</v>
      </c>
      <c r="E27" s="41">
        <v>1800.19</v>
      </c>
      <c r="F27" s="41">
        <v>1589.81951</v>
      </c>
      <c r="G27" s="31">
        <f t="shared" si="7"/>
        <v>88.31398407945828</v>
      </c>
      <c r="H27" s="31">
        <f t="shared" si="8"/>
        <v>21.762421267625196</v>
      </c>
      <c r="I27" s="52"/>
      <c r="J27" s="52"/>
      <c r="K27" s="52"/>
    </row>
    <row r="28" spans="1:12" s="27" customFormat="1" ht="14.25" customHeight="1">
      <c r="B28" s="42" t="s">
        <v>10</v>
      </c>
      <c r="C28" s="47" t="s">
        <v>11</v>
      </c>
      <c r="D28" s="22">
        <v>158.684</v>
      </c>
      <c r="E28" s="22">
        <v>1800.19</v>
      </c>
      <c r="F28" s="22">
        <v>1589.81951</v>
      </c>
      <c r="G28" s="28">
        <f>IF(E28=0,0,F28/E28*100)</f>
        <v>88.31398407945828</v>
      </c>
      <c r="H28" s="28">
        <f>F28/$F$26*100</f>
        <v>21.762421267625196</v>
      </c>
      <c r="I28" s="53"/>
      <c r="J28" s="53"/>
      <c r="K28" s="53"/>
    </row>
    <row r="29" spans="1:12" s="30" customFormat="1" ht="14.25" customHeight="1">
      <c r="B29" s="40" t="s">
        <v>12</v>
      </c>
      <c r="C29" s="46" t="s">
        <v>13</v>
      </c>
      <c r="D29" s="41">
        <v>1369.249</v>
      </c>
      <c r="E29" s="41">
        <v>4377.432780000001</v>
      </c>
      <c r="F29" s="41">
        <v>1465.05953</v>
      </c>
      <c r="G29" s="31">
        <f t="shared" ref="G29:G62" si="9">IF(E29=0,0,F29/E29*100)</f>
        <v>33.468464363260871</v>
      </c>
      <c r="H29" s="31">
        <f t="shared" ref="H29:H62" si="10">F29/$F$26*100</f>
        <v>20.054630398899164</v>
      </c>
      <c r="I29" s="52"/>
      <c r="J29" s="52"/>
      <c r="K29" s="52"/>
    </row>
    <row r="30" spans="1:12" s="27" customFormat="1" ht="14.25" customHeight="1">
      <c r="B30" s="42" t="s">
        <v>14</v>
      </c>
      <c r="C30" s="47" t="s">
        <v>15</v>
      </c>
      <c r="D30" s="22">
        <v>1352.2420000000002</v>
      </c>
      <c r="E30" s="22">
        <v>1651.5048700000002</v>
      </c>
      <c r="F30" s="22">
        <v>720.62188999999989</v>
      </c>
      <c r="G30" s="28">
        <f t="shared" si="9"/>
        <v>43.63425764527112</v>
      </c>
      <c r="H30" s="28">
        <f t="shared" si="10"/>
        <v>9.8643129274795864</v>
      </c>
      <c r="I30" s="53"/>
      <c r="J30" s="53"/>
      <c r="K30" s="53"/>
    </row>
    <row r="31" spans="1:12" s="27" customFormat="1" ht="14.25" customHeight="1">
      <c r="B31" s="42" t="s">
        <v>16</v>
      </c>
      <c r="C31" s="47" t="s">
        <v>17</v>
      </c>
      <c r="D31" s="22">
        <v>14.157999999999999</v>
      </c>
      <c r="E31" s="22">
        <v>2537.3229099999999</v>
      </c>
      <c r="F31" s="22">
        <v>701.23027000000002</v>
      </c>
      <c r="G31" s="28">
        <f t="shared" si="9"/>
        <v>27.63661917985835</v>
      </c>
      <c r="H31" s="28">
        <f t="shared" si="10"/>
        <v>9.5988685793336117</v>
      </c>
      <c r="I31" s="53"/>
      <c r="J31" s="53"/>
      <c r="K31" s="53"/>
    </row>
    <row r="32" spans="1:12" s="27" customFormat="1" ht="14.25" customHeight="1">
      <c r="B32" s="42" t="s">
        <v>18</v>
      </c>
      <c r="C32" s="47" t="s">
        <v>19</v>
      </c>
      <c r="D32" s="22">
        <v>2.8490000000000002</v>
      </c>
      <c r="E32" s="22">
        <v>145.63499999999999</v>
      </c>
      <c r="F32" s="22">
        <v>7.0473699999999999</v>
      </c>
      <c r="G32" s="28">
        <f t="shared" si="9"/>
        <v>4.8390634119545446</v>
      </c>
      <c r="H32" s="28">
        <f t="shared" si="10"/>
        <v>9.646870843145193E-2</v>
      </c>
      <c r="I32" s="53"/>
      <c r="J32" s="53"/>
      <c r="K32" s="53"/>
    </row>
    <row r="33" spans="2:11" s="27" customFormat="1" ht="14.25" customHeight="1">
      <c r="B33" s="42" t="s">
        <v>20</v>
      </c>
      <c r="C33" s="47" t="s">
        <v>21</v>
      </c>
      <c r="D33" s="22">
        <v>0</v>
      </c>
      <c r="E33" s="22">
        <v>13.77</v>
      </c>
      <c r="F33" s="22">
        <v>13.77</v>
      </c>
      <c r="G33" s="28">
        <f t="shared" si="9"/>
        <v>100</v>
      </c>
      <c r="H33" s="28">
        <f t="shared" si="10"/>
        <v>0.18849217723790479</v>
      </c>
      <c r="I33" s="53"/>
      <c r="J33" s="53"/>
      <c r="K33" s="53"/>
    </row>
    <row r="34" spans="2:11" s="27" customFormat="1" ht="14.25" customHeight="1">
      <c r="B34" s="42" t="s">
        <v>22</v>
      </c>
      <c r="C34" s="47" t="s">
        <v>23</v>
      </c>
      <c r="D34" s="22">
        <v>0</v>
      </c>
      <c r="E34" s="22">
        <v>29.2</v>
      </c>
      <c r="F34" s="22">
        <v>22.39</v>
      </c>
      <c r="G34" s="28">
        <f t="shared" si="9"/>
        <v>76.678082191780831</v>
      </c>
      <c r="H34" s="28">
        <f t="shared" si="10"/>
        <v>0.30648800641660773</v>
      </c>
      <c r="I34" s="53"/>
      <c r="J34" s="53"/>
      <c r="K34" s="53"/>
    </row>
    <row r="35" spans="2:11" s="30" customFormat="1" ht="14.25" customHeight="1">
      <c r="B35" s="40" t="s">
        <v>24</v>
      </c>
      <c r="C35" s="46" t="s">
        <v>25</v>
      </c>
      <c r="D35" s="41">
        <v>21.801000000000002</v>
      </c>
      <c r="E35" s="41">
        <v>250.06468000000001</v>
      </c>
      <c r="F35" s="41">
        <v>197.13814000000002</v>
      </c>
      <c r="G35" s="31">
        <f t="shared" si="9"/>
        <v>78.83485984506089</v>
      </c>
      <c r="H35" s="31">
        <f t="shared" si="10"/>
        <v>2.6985473656667311</v>
      </c>
      <c r="I35" s="52"/>
      <c r="J35" s="52"/>
      <c r="K35" s="52"/>
    </row>
    <row r="36" spans="2:11" s="27" customFormat="1" ht="14.25" customHeight="1">
      <c r="B36" s="42" t="s">
        <v>26</v>
      </c>
      <c r="C36" s="47" t="s">
        <v>27</v>
      </c>
      <c r="D36" s="22">
        <v>21.801000000000002</v>
      </c>
      <c r="E36" s="22">
        <v>250.06468000000001</v>
      </c>
      <c r="F36" s="22">
        <v>197.13814000000002</v>
      </c>
      <c r="G36" s="28">
        <f t="shared" si="9"/>
        <v>78.83485984506089</v>
      </c>
      <c r="H36" s="28">
        <f t="shared" si="10"/>
        <v>2.6985473656667311</v>
      </c>
      <c r="I36" s="53"/>
      <c r="J36" s="53"/>
      <c r="K36" s="53"/>
    </row>
    <row r="37" spans="2:11" s="30" customFormat="1" ht="14.25" customHeight="1">
      <c r="B37" s="40" t="s">
        <v>28</v>
      </c>
      <c r="C37" s="46" t="s">
        <v>29</v>
      </c>
      <c r="D37" s="41">
        <v>163.27000000000001</v>
      </c>
      <c r="E37" s="41">
        <v>350.11799999999999</v>
      </c>
      <c r="F37" s="41">
        <v>127.44500000000001</v>
      </c>
      <c r="G37" s="31">
        <f t="shared" si="9"/>
        <v>36.400584945646898</v>
      </c>
      <c r="H37" s="31">
        <f t="shared" si="10"/>
        <v>1.7445450637679576</v>
      </c>
      <c r="I37" s="52"/>
      <c r="J37" s="52"/>
      <c r="K37" s="52"/>
    </row>
    <row r="38" spans="2:11" s="27" customFormat="1" ht="14.25" customHeight="1">
      <c r="B38" s="42" t="s">
        <v>30</v>
      </c>
      <c r="C38" s="47" t="s">
        <v>31</v>
      </c>
      <c r="D38" s="22">
        <v>0</v>
      </c>
      <c r="E38" s="22">
        <v>0</v>
      </c>
      <c r="F38" s="22">
        <v>0</v>
      </c>
      <c r="G38" s="28">
        <f t="shared" si="9"/>
        <v>0</v>
      </c>
      <c r="H38" s="28">
        <f t="shared" si="10"/>
        <v>0</v>
      </c>
      <c r="I38" s="53"/>
      <c r="J38" s="53"/>
      <c r="K38" s="53"/>
    </row>
    <row r="39" spans="2:11" s="27" customFormat="1" ht="14.25" customHeight="1">
      <c r="B39" s="42" t="s">
        <v>32</v>
      </c>
      <c r="C39" s="47" t="s">
        <v>33</v>
      </c>
      <c r="D39" s="22">
        <v>0</v>
      </c>
      <c r="E39" s="22">
        <v>0</v>
      </c>
      <c r="F39" s="22">
        <v>0</v>
      </c>
      <c r="G39" s="28">
        <f t="shared" si="9"/>
        <v>0</v>
      </c>
      <c r="H39" s="28">
        <f t="shared" si="10"/>
        <v>0</v>
      </c>
      <c r="I39" s="53"/>
      <c r="J39" s="53"/>
      <c r="K39" s="53"/>
    </row>
    <row r="40" spans="2:11" s="27" customFormat="1" ht="14.25" customHeight="1">
      <c r="B40" s="42" t="s">
        <v>34</v>
      </c>
      <c r="C40" s="47" t="s">
        <v>35</v>
      </c>
      <c r="D40" s="22">
        <v>163.27000000000001</v>
      </c>
      <c r="E40" s="22">
        <v>350.11799999999999</v>
      </c>
      <c r="F40" s="22">
        <v>127.44500000000001</v>
      </c>
      <c r="G40" s="28">
        <f t="shared" si="9"/>
        <v>36.400584945646898</v>
      </c>
      <c r="H40" s="28">
        <f t="shared" si="10"/>
        <v>1.7445450637679576</v>
      </c>
      <c r="I40" s="53"/>
      <c r="J40" s="53"/>
      <c r="K40" s="53"/>
    </row>
    <row r="41" spans="2:11" s="30" customFormat="1" ht="14.25" customHeight="1">
      <c r="B41" s="40" t="s">
        <v>36</v>
      </c>
      <c r="C41" s="46" t="s">
        <v>37</v>
      </c>
      <c r="D41" s="41">
        <v>324.89299999999997</v>
      </c>
      <c r="E41" s="41">
        <v>990.35800000000006</v>
      </c>
      <c r="F41" s="41">
        <v>565.43856999999991</v>
      </c>
      <c r="G41" s="31">
        <f t="shared" si="9"/>
        <v>57.094360827094839</v>
      </c>
      <c r="H41" s="31">
        <f t="shared" si="10"/>
        <v>7.7400687838480335</v>
      </c>
      <c r="I41" s="52"/>
      <c r="J41" s="52"/>
      <c r="K41" s="52"/>
    </row>
    <row r="42" spans="2:11" s="27" customFormat="1" ht="14.25" customHeight="1">
      <c r="B42" s="42" t="s">
        <v>38</v>
      </c>
      <c r="C42" s="47" t="s">
        <v>39</v>
      </c>
      <c r="D42" s="22">
        <v>20</v>
      </c>
      <c r="E42" s="22">
        <v>54.741999999999997</v>
      </c>
      <c r="F42" s="22">
        <v>35.801739999999995</v>
      </c>
      <c r="G42" s="28">
        <f t="shared" si="9"/>
        <v>65.400862226444048</v>
      </c>
      <c r="H42" s="28">
        <f t="shared" si="10"/>
        <v>0.49007610177962124</v>
      </c>
      <c r="I42" s="53"/>
      <c r="J42" s="53"/>
      <c r="K42" s="53"/>
    </row>
    <row r="43" spans="2:11" s="27" customFormat="1" ht="14.25" customHeight="1">
      <c r="B43" s="42" t="s">
        <v>40</v>
      </c>
      <c r="C43" s="47" t="s">
        <v>41</v>
      </c>
      <c r="D43" s="22">
        <v>202.233</v>
      </c>
      <c r="E43" s="22">
        <v>768.55600000000004</v>
      </c>
      <c r="F43" s="22">
        <v>468.60182999999995</v>
      </c>
      <c r="G43" s="28">
        <f t="shared" si="9"/>
        <v>60.971722294796983</v>
      </c>
      <c r="H43" s="28">
        <f t="shared" si="10"/>
        <v>6.4145082929823181</v>
      </c>
      <c r="I43" s="53"/>
      <c r="J43" s="53"/>
      <c r="K43" s="53"/>
    </row>
    <row r="44" spans="2:11" s="27" customFormat="1" ht="14.25" customHeight="1">
      <c r="B44" s="42" t="s">
        <v>42</v>
      </c>
      <c r="C44" s="47" t="s">
        <v>43</v>
      </c>
      <c r="D44" s="22">
        <v>102.66000000000001</v>
      </c>
      <c r="E44" s="22">
        <v>167.06</v>
      </c>
      <c r="F44" s="22">
        <v>61.035000000000004</v>
      </c>
      <c r="G44" s="28">
        <f t="shared" si="9"/>
        <v>36.534777924099124</v>
      </c>
      <c r="H44" s="28">
        <f t="shared" si="10"/>
        <v>0.83548438908609435</v>
      </c>
      <c r="I44" s="53"/>
      <c r="J44" s="53"/>
      <c r="K44" s="53"/>
    </row>
    <row r="45" spans="2:11" s="30" customFormat="1" ht="14.25" customHeight="1">
      <c r="B45" s="40" t="s">
        <v>44</v>
      </c>
      <c r="C45" s="46" t="s">
        <v>45</v>
      </c>
      <c r="D45" s="41">
        <v>0</v>
      </c>
      <c r="E45" s="41">
        <v>114.4</v>
      </c>
      <c r="F45" s="41">
        <v>24.400000000000002</v>
      </c>
      <c r="G45" s="31">
        <f t="shared" si="9"/>
        <v>21.328671328671327</v>
      </c>
      <c r="H45" s="31">
        <f t="shared" si="10"/>
        <v>0.33400211507660693</v>
      </c>
      <c r="I45" s="52"/>
      <c r="J45" s="52"/>
      <c r="K45" s="52"/>
    </row>
    <row r="46" spans="2:11" s="27" customFormat="1" ht="14.25" customHeight="1">
      <c r="B46" s="42" t="s">
        <v>46</v>
      </c>
      <c r="C46" s="47" t="s">
        <v>47</v>
      </c>
      <c r="D46" s="22">
        <v>0</v>
      </c>
      <c r="E46" s="22">
        <v>114.4</v>
      </c>
      <c r="F46" s="22">
        <v>24.400000000000002</v>
      </c>
      <c r="G46" s="28">
        <f t="shared" si="9"/>
        <v>21.328671328671327</v>
      </c>
      <c r="H46" s="28">
        <f t="shared" si="10"/>
        <v>0.33400211507660693</v>
      </c>
      <c r="I46" s="53"/>
      <c r="J46" s="53"/>
      <c r="K46" s="53"/>
    </row>
    <row r="47" spans="2:11" s="30" customFormat="1" ht="14.25" customHeight="1">
      <c r="B47" s="40" t="s">
        <v>48</v>
      </c>
      <c r="C47" s="46" t="s">
        <v>49</v>
      </c>
      <c r="D47" s="41">
        <v>1959.5150000000001</v>
      </c>
      <c r="E47" s="41">
        <v>13376.4095</v>
      </c>
      <c r="F47" s="41">
        <v>1201.2637500000001</v>
      </c>
      <c r="G47" s="31">
        <f t="shared" si="9"/>
        <v>8.9804648250339536</v>
      </c>
      <c r="H47" s="31">
        <f t="shared" si="10"/>
        <v>16.443632510854769</v>
      </c>
      <c r="I47" s="52"/>
      <c r="J47" s="52"/>
      <c r="K47" s="52"/>
    </row>
    <row r="48" spans="2:11" s="27" customFormat="1" ht="14.25" customHeight="1">
      <c r="B48" s="42" t="s">
        <v>50</v>
      </c>
      <c r="C48" s="47" t="s">
        <v>51</v>
      </c>
      <c r="D48" s="22">
        <v>1959.5150000000001</v>
      </c>
      <c r="E48" s="22">
        <v>13347.8675</v>
      </c>
      <c r="F48" s="22">
        <v>1194.4657500000001</v>
      </c>
      <c r="G48" s="28">
        <f t="shared" si="9"/>
        <v>8.9487384408033712</v>
      </c>
      <c r="H48" s="28">
        <f t="shared" si="10"/>
        <v>16.35057733141662</v>
      </c>
      <c r="I48" s="53"/>
      <c r="J48" s="53"/>
      <c r="K48" s="53"/>
    </row>
    <row r="49" spans="2:11" s="27" customFormat="1" ht="14.25" customHeight="1">
      <c r="B49" s="42" t="s">
        <v>52</v>
      </c>
      <c r="C49" s="47" t="s">
        <v>53</v>
      </c>
      <c r="D49" s="22">
        <v>0</v>
      </c>
      <c r="E49" s="22">
        <v>28.542000000000002</v>
      </c>
      <c r="F49" s="22">
        <v>6.798</v>
      </c>
      <c r="G49" s="28">
        <f t="shared" si="9"/>
        <v>23.817532058019758</v>
      </c>
      <c r="H49" s="28">
        <f t="shared" si="10"/>
        <v>9.3055179438146465E-2</v>
      </c>
      <c r="I49" s="53"/>
      <c r="J49" s="53"/>
      <c r="K49" s="53"/>
    </row>
    <row r="50" spans="2:11" s="30" customFormat="1" ht="14.25" customHeight="1">
      <c r="B50" s="40" t="s">
        <v>54</v>
      </c>
      <c r="C50" s="46" t="s">
        <v>55</v>
      </c>
      <c r="D50" s="41">
        <v>0</v>
      </c>
      <c r="E50" s="41">
        <v>380.12900000000002</v>
      </c>
      <c r="F50" s="41">
        <v>19</v>
      </c>
      <c r="G50" s="31">
        <f t="shared" si="9"/>
        <v>4.998303207595316</v>
      </c>
      <c r="H50" s="31">
        <f t="shared" si="10"/>
        <v>0.26008361419899717</v>
      </c>
      <c r="I50" s="52"/>
      <c r="J50" s="52"/>
      <c r="K50" s="52"/>
    </row>
    <row r="51" spans="2:11" s="27" customFormat="1" ht="14.25" customHeight="1">
      <c r="B51" s="42" t="s">
        <v>56</v>
      </c>
      <c r="C51" s="47" t="s">
        <v>57</v>
      </c>
      <c r="D51" s="22">
        <v>0</v>
      </c>
      <c r="E51" s="22">
        <v>380.12900000000002</v>
      </c>
      <c r="F51" s="22">
        <v>19</v>
      </c>
      <c r="G51" s="28">
        <f t="shared" si="9"/>
        <v>4.998303207595316</v>
      </c>
      <c r="H51" s="28">
        <f t="shared" si="10"/>
        <v>0.26008361419899717</v>
      </c>
      <c r="I51" s="53"/>
      <c r="J51" s="53"/>
      <c r="K51" s="53"/>
    </row>
    <row r="52" spans="2:11" s="30" customFormat="1" ht="14.25" customHeight="1">
      <c r="B52" s="40" t="s">
        <v>58</v>
      </c>
      <c r="C52" s="46" t="s">
        <v>59</v>
      </c>
      <c r="D52" s="41">
        <v>0</v>
      </c>
      <c r="E52" s="41">
        <v>198.80100000000002</v>
      </c>
      <c r="F52" s="41">
        <v>170</v>
      </c>
      <c r="G52" s="31">
        <f t="shared" si="9"/>
        <v>85.512648326718676</v>
      </c>
      <c r="H52" s="31">
        <f t="shared" si="10"/>
        <v>2.3270639165173428</v>
      </c>
      <c r="I52" s="52"/>
      <c r="J52" s="52"/>
      <c r="K52" s="52"/>
    </row>
    <row r="53" spans="2:11" s="27" customFormat="1" ht="14.25" customHeight="1">
      <c r="B53" s="42" t="s">
        <v>60</v>
      </c>
      <c r="C53" s="47" t="s">
        <v>61</v>
      </c>
      <c r="D53" s="22">
        <v>0</v>
      </c>
      <c r="E53" s="22">
        <v>198.80100000000002</v>
      </c>
      <c r="F53" s="22">
        <v>170</v>
      </c>
      <c r="G53" s="28">
        <f t="shared" si="9"/>
        <v>85.512648326718676</v>
      </c>
      <c r="H53" s="28">
        <f t="shared" si="10"/>
        <v>2.3270639165173428</v>
      </c>
      <c r="I53" s="53"/>
      <c r="J53" s="53"/>
      <c r="K53" s="53"/>
    </row>
    <row r="54" spans="2:11" s="30" customFormat="1" ht="14.25" customHeight="1">
      <c r="B54" s="40" t="s">
        <v>62</v>
      </c>
      <c r="C54" s="46" t="s">
        <v>63</v>
      </c>
      <c r="D54" s="41">
        <v>3570</v>
      </c>
      <c r="E54" s="41">
        <v>0</v>
      </c>
      <c r="F54" s="41">
        <v>0</v>
      </c>
      <c r="G54" s="31">
        <f t="shared" si="9"/>
        <v>0</v>
      </c>
      <c r="H54" s="31">
        <f t="shared" si="10"/>
        <v>0</v>
      </c>
      <c r="I54" s="52"/>
      <c r="J54" s="52"/>
      <c r="K54" s="52"/>
    </row>
    <row r="55" spans="2:11" s="27" customFormat="1" ht="14.25" customHeight="1">
      <c r="B55" s="42" t="s">
        <v>64</v>
      </c>
      <c r="C55" s="47" t="s">
        <v>65</v>
      </c>
      <c r="D55" s="22">
        <v>3570</v>
      </c>
      <c r="E55" s="22">
        <v>0</v>
      </c>
      <c r="F55" s="22">
        <v>0</v>
      </c>
      <c r="G55" s="28">
        <f t="shared" si="9"/>
        <v>0</v>
      </c>
      <c r="H55" s="28">
        <f t="shared" si="10"/>
        <v>0</v>
      </c>
      <c r="I55" s="53"/>
      <c r="J55" s="53"/>
      <c r="K55" s="53"/>
    </row>
    <row r="56" spans="2:11" s="30" customFormat="1" ht="14.25" customHeight="1">
      <c r="B56" s="40" t="s">
        <v>66</v>
      </c>
      <c r="C56" s="46" t="s">
        <v>67</v>
      </c>
      <c r="D56" s="41">
        <v>0</v>
      </c>
      <c r="E56" s="41">
        <v>0</v>
      </c>
      <c r="F56" s="41">
        <v>0</v>
      </c>
      <c r="G56" s="31">
        <f t="shared" si="9"/>
        <v>0</v>
      </c>
      <c r="H56" s="31">
        <f t="shared" si="10"/>
        <v>0</v>
      </c>
      <c r="I56" s="52"/>
      <c r="J56" s="52"/>
      <c r="K56" s="52"/>
    </row>
    <row r="57" spans="2:11" s="27" customFormat="1" ht="14.25" customHeight="1">
      <c r="B57" s="42" t="s">
        <v>68</v>
      </c>
      <c r="C57" s="47" t="s">
        <v>69</v>
      </c>
      <c r="D57" s="22">
        <v>0</v>
      </c>
      <c r="E57" s="22">
        <v>0</v>
      </c>
      <c r="F57" s="22">
        <v>0</v>
      </c>
      <c r="G57" s="28">
        <f t="shared" si="9"/>
        <v>0</v>
      </c>
      <c r="H57" s="28">
        <f t="shared" si="10"/>
        <v>0</v>
      </c>
      <c r="I57" s="53"/>
      <c r="J57" s="53"/>
      <c r="K57" s="53"/>
    </row>
    <row r="58" spans="2:11" s="30" customFormat="1" ht="14.25" customHeight="1">
      <c r="B58" s="40" t="s">
        <v>70</v>
      </c>
      <c r="C58" s="46" t="s">
        <v>71</v>
      </c>
      <c r="D58" s="41">
        <v>0</v>
      </c>
      <c r="E58" s="41">
        <v>63686.042999999998</v>
      </c>
      <c r="F58" s="41">
        <v>1899.77846</v>
      </c>
      <c r="G58" s="31">
        <f t="shared" si="9"/>
        <v>2.9830373666016587</v>
      </c>
      <c r="H58" s="31">
        <f t="shared" si="10"/>
        <v>26.005328844958157</v>
      </c>
      <c r="I58" s="52"/>
      <c r="J58" s="52"/>
      <c r="K58" s="52"/>
    </row>
    <row r="59" spans="2:11" s="27" customFormat="1" ht="14.25" customHeight="1">
      <c r="B59" s="42" t="s">
        <v>72</v>
      </c>
      <c r="C59" s="47" t="s">
        <v>73</v>
      </c>
      <c r="D59" s="22">
        <v>0</v>
      </c>
      <c r="E59" s="22">
        <v>63686.042999999998</v>
      </c>
      <c r="F59" s="22">
        <v>1899.77846</v>
      </c>
      <c r="G59" s="28">
        <f t="shared" si="9"/>
        <v>2.9830373666016587</v>
      </c>
      <c r="H59" s="28">
        <f t="shared" si="10"/>
        <v>26.005328844958157</v>
      </c>
      <c r="I59" s="53"/>
      <c r="J59" s="53"/>
      <c r="K59" s="53"/>
    </row>
    <row r="60" spans="2:11" s="30" customFormat="1" ht="14.25" customHeight="1">
      <c r="B60" s="40" t="s">
        <v>74</v>
      </c>
      <c r="C60" s="46" t="s">
        <v>75</v>
      </c>
      <c r="D60" s="41">
        <v>0</v>
      </c>
      <c r="E60" s="41">
        <v>46</v>
      </c>
      <c r="F60" s="41">
        <v>46</v>
      </c>
      <c r="G60" s="31">
        <f t="shared" si="9"/>
        <v>100</v>
      </c>
      <c r="H60" s="31">
        <f t="shared" si="10"/>
        <v>0.62967611858704575</v>
      </c>
      <c r="I60" s="52"/>
      <c r="J60" s="52"/>
      <c r="K60" s="52"/>
    </row>
    <row r="61" spans="2:11" s="27" customFormat="1" ht="14.25" customHeight="1">
      <c r="B61" s="42" t="s">
        <v>76</v>
      </c>
      <c r="C61" s="47" t="s">
        <v>77</v>
      </c>
      <c r="D61" s="22">
        <v>0</v>
      </c>
      <c r="E61" s="22">
        <v>46</v>
      </c>
      <c r="F61" s="22">
        <v>46</v>
      </c>
      <c r="G61" s="28">
        <f t="shared" si="9"/>
        <v>100</v>
      </c>
      <c r="H61" s="28">
        <f t="shared" si="10"/>
        <v>0.62967611858704575</v>
      </c>
      <c r="I61" s="53"/>
      <c r="J61" s="53"/>
      <c r="K61" s="53"/>
    </row>
    <row r="62" spans="2:11" s="30" customFormat="1" ht="14.25" customHeight="1">
      <c r="B62" s="40" t="s">
        <v>78</v>
      </c>
      <c r="C62" s="46" t="s">
        <v>79</v>
      </c>
      <c r="D62" s="41">
        <v>7567.4120000000003</v>
      </c>
      <c r="E62" s="41">
        <v>85569.945959999997</v>
      </c>
      <c r="F62" s="41">
        <v>7305.3429599999999</v>
      </c>
      <c r="G62" s="31">
        <f t="shared" si="9"/>
        <v>8.5372765847192547</v>
      </c>
      <c r="H62" s="31">
        <f t="shared" si="10"/>
        <v>100</v>
      </c>
      <c r="I62" s="52"/>
      <c r="J62" s="52"/>
      <c r="K62" s="52"/>
    </row>
    <row r="64" spans="2:11" ht="14.25" customHeight="1">
      <c r="C64" s="32" t="s">
        <v>104</v>
      </c>
      <c r="F64" s="33" t="s">
        <v>105</v>
      </c>
    </row>
    <row r="65" spans="4:6" ht="14.25" customHeight="1">
      <c r="D65" s="33">
        <f>D7+D17-D26</f>
        <v>0</v>
      </c>
      <c r="E65" s="33">
        <f>E7+E17-E26</f>
        <v>0</v>
      </c>
      <c r="F65" s="33">
        <f>F7+F17-F26</f>
        <v>1.6370904631912708E-11</v>
      </c>
    </row>
  </sheetData>
  <mergeCells count="3">
    <mergeCell ref="D5:H5"/>
    <mergeCell ref="B5:B6"/>
    <mergeCell ref="C5:C6"/>
  </mergeCells>
  <pageMargins left="0.59055118110236204" right="0.59055118110236204" top="0.39370078740157499" bottom="0.39370078740157499" header="0" footer="0"/>
  <pageSetup paperSize="9" scale="3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СФ разом</vt:lpstr>
      <vt:lpstr>'СФ разом'!Заголовки_для_печати</vt:lpstr>
      <vt:lpstr>'СФ разом'!Область_печати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delux</dc:creator>
  <cp:lastModifiedBy>uzer</cp:lastModifiedBy>
  <dcterms:created xsi:type="dcterms:W3CDTF">2016-10-04T12:52:10Z</dcterms:created>
  <dcterms:modified xsi:type="dcterms:W3CDTF">2016-10-18T10:34:03Z</dcterms:modified>
</cp:coreProperties>
</file>